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390" windowWidth="12120" windowHeight="9120" activeTab="3"/>
  </bookViews>
  <sheets>
    <sheet name="J2Découverte" sheetId="1" r:id="rId1"/>
    <sheet name="J2Initiation" sheetId="2" r:id="rId2"/>
    <sheet name="J2Novice" sheetId="3" r:id="rId3"/>
    <sheet name="J2Open" sheetId="4" r:id="rId4"/>
  </sheets>
  <externalReferences>
    <externalReference r:id="rId7"/>
  </externalReferences>
  <definedNames>
    <definedName name="Dec_Moyenne">'J2Découverte'!$R$5</definedName>
    <definedName name="Dec_Num">'J2Découverte'!$A$5</definedName>
    <definedName name="Dec_Ordre">'J2Découverte'!$B$5</definedName>
    <definedName name="Dec_Rang">'J2Découverte'!$T$5</definedName>
    <definedName name="_xlnm.Print_Titles" localSheetId="0">'J2Découverte'!$1:$3</definedName>
    <definedName name="_xlnm.Print_Titles" localSheetId="1">'J2Initiation'!$1:$3</definedName>
    <definedName name="Ini_Moyenne">'J2Initiation'!$R$5</definedName>
    <definedName name="Ini_Num">'J2Initiation'!$A$5</definedName>
    <definedName name="Ini_Ordre">'J2Initiation'!$B$5</definedName>
    <definedName name="Ini_Rang">'J2Initiation'!$T$5</definedName>
    <definedName name="Nov_Moyenne">'J2Novice'!$R$5</definedName>
    <definedName name="Nov_Num">'J2Novice'!$A$5</definedName>
    <definedName name="Nov_Ordre">'J2Novice'!$B$5</definedName>
    <definedName name="Nov_Rang">'J2Novice'!$T$5</definedName>
    <definedName name="Op_Moyenne">'J2Open'!$R$5</definedName>
    <definedName name="Op_Num">'J2Open'!$A$5</definedName>
    <definedName name="Op_Ordre">'J2Open'!$B$5</definedName>
    <definedName name="Op_Rang">'J2Open'!$T$5</definedName>
    <definedName name="Plage_J2Découverte">'J2Découverte'!$A$5:$T$25</definedName>
    <definedName name="Plage_J2Découverte_Moyenne">'J2Découverte'!$R$5:$R$25</definedName>
    <definedName name="Plage_J2Découverte_Num">'J2Découverte'!$A$5:$A$25</definedName>
    <definedName name="Plage_J2Découverte_Ordre">'J2Découverte'!$B$5:$B$25</definedName>
    <definedName name="Plage_J2Découverte_Rang">'J2Découverte'!$T$5:$T$25</definedName>
    <definedName name="Plage_J2Initiation">'J2Initiation'!$A$5:$T$30</definedName>
    <definedName name="Plage_J2Initiation_Moyenne">'J2Initiation'!$R$5:$R$30</definedName>
    <definedName name="Plage_J2Initiation_Num">'J2Initiation'!$A$5:$A$30</definedName>
    <definedName name="Plage_J2Initiation_Ordre">'J2Initiation'!$B$5:$B$30</definedName>
    <definedName name="Plage_J2Initiation_Rang">'J2Initiation'!$T$5:$T$30</definedName>
    <definedName name="Plage_J2Novice">'J2Novice'!$A$5:$T$16</definedName>
    <definedName name="Plage_J2Novice_Moyenne">'J2Novice'!$R$5:$R$16</definedName>
    <definedName name="Plage_J2Novice_Num">'J2Novice'!$A$5:$A$16</definedName>
    <definedName name="Plage_J2Novice_Ordre">'J2Novice'!$B$5:$B$16</definedName>
    <definedName name="Plage_J2Novice_Rang">'J2Novice'!$T$5:$T$16</definedName>
    <definedName name="Plage_J2Open">'J2Open'!$A$5:$T$10</definedName>
    <definedName name="Plage_J2Open_Moyenne">'J2Open'!$R$5:$R$10</definedName>
    <definedName name="Plage_J2Open_Num">'J2Open'!$A$5:$A$10</definedName>
    <definedName name="Plage_J2Open_Ordre">'J2Open'!$B$5:$B$10</definedName>
    <definedName name="Plage_J2Open_Rang">'J2Open'!$T$5:$T$10</definedName>
    <definedName name="_xlnm.Print_Area" localSheetId="0">'J2Découverte'!$A$1:$T$32</definedName>
    <definedName name="_xlnm.Print_Area" localSheetId="1">'J2Initiation'!$A$1:$T$31</definedName>
    <definedName name="_xlnm.Print_Area" localSheetId="2">'J2Novice'!$A$2:$T$20</definedName>
    <definedName name="_xlnm.Print_Area" localSheetId="3">'J2Open'!$A$1:$T$11</definedName>
  </definedNames>
  <calcPr fullCalcOnLoad="1"/>
</workbook>
</file>

<file path=xl/sharedStrings.xml><?xml version="1.0" encoding="utf-8"?>
<sst xmlns="http://schemas.openxmlformats.org/spreadsheetml/2006/main" count="188" uniqueCount="89">
  <si>
    <t>Chien</t>
  </si>
  <si>
    <t>Conducteur</t>
  </si>
  <si>
    <t>test 1</t>
  </si>
  <si>
    <t>test 2</t>
  </si>
  <si>
    <t>test 3</t>
  </si>
  <si>
    <t>test 4</t>
  </si>
  <si>
    <t>test 5</t>
  </si>
  <si>
    <t>R</t>
  </si>
  <si>
    <t>t1n1</t>
  </si>
  <si>
    <t>t1n2</t>
  </si>
  <si>
    <t>t2n1</t>
  </si>
  <si>
    <t>t3n1</t>
  </si>
  <si>
    <t>t4n1</t>
  </si>
  <si>
    <t>t5n1</t>
  </si>
  <si>
    <t>t5n2</t>
  </si>
  <si>
    <t>Rang</t>
  </si>
  <si>
    <t>Total</t>
  </si>
  <si>
    <t>Moyenne</t>
  </si>
  <si>
    <t>Classemt</t>
  </si>
  <si>
    <t>t3n2</t>
  </si>
  <si>
    <t>nombre de chiens</t>
  </si>
  <si>
    <t>INITIATION</t>
  </si>
  <si>
    <t>NOVICE</t>
  </si>
  <si>
    <t>OPEN</t>
  </si>
  <si>
    <t>Description test</t>
  </si>
  <si>
    <t>Juge</t>
  </si>
  <si>
    <t>M/F</t>
  </si>
  <si>
    <t>nombre de zéros</t>
  </si>
  <si>
    <t>max</t>
  </si>
  <si>
    <t>min</t>
  </si>
  <si>
    <t>écart type</t>
  </si>
  <si>
    <t>moyenne</t>
  </si>
  <si>
    <t>t2n2</t>
  </si>
  <si>
    <t>t4n2</t>
  </si>
  <si>
    <t>/10 ou /20</t>
  </si>
  <si>
    <t>Vérifiez les macros si insertion ou suppression colonne(s), ligne(s)!</t>
  </si>
  <si>
    <t>Ordre</t>
  </si>
  <si>
    <t>N°</t>
  </si>
  <si>
    <t>totaux</t>
  </si>
  <si>
    <t>Juges</t>
  </si>
  <si>
    <t>j2 DECOUVERTE</t>
  </si>
  <si>
    <t>Rubywood Gentleman Foxson</t>
  </si>
  <si>
    <t>M</t>
  </si>
  <si>
    <t>Isabelle Benedetti</t>
  </si>
  <si>
    <t>Gilbert Rault</t>
  </si>
  <si>
    <t>Assis</t>
  </si>
  <si>
    <t>Marche au pied. Connexion</t>
  </si>
  <si>
    <t>Steady</t>
  </si>
  <si>
    <t>Rappel</t>
  </si>
  <si>
    <t>Marking</t>
  </si>
  <si>
    <t>Travail de Recherche</t>
  </si>
  <si>
    <t>Travail de mémoire</t>
  </si>
  <si>
    <t>Travail du rapport perdu</t>
  </si>
  <si>
    <t>Travail de l'attention</t>
  </si>
  <si>
    <t>Travail de l'en avant</t>
  </si>
  <si>
    <t>Ivana de la Foret du Knanou</t>
  </si>
  <si>
    <t>GOL</t>
  </si>
  <si>
    <t>F</t>
  </si>
  <si>
    <t>Sandrine Mawart</t>
  </si>
  <si>
    <t>Gol</t>
  </si>
  <si>
    <t>Charlotte Boyer Gomin</t>
  </si>
  <si>
    <t>Mo du Pays Sauvage</t>
  </si>
  <si>
    <t>Jëlle Amestoy</t>
  </si>
  <si>
    <t>Money Suckel de la Lande d'Argos</t>
  </si>
  <si>
    <t>Laurence De Courtis</t>
  </si>
  <si>
    <t>Candystore Pimms</t>
  </si>
  <si>
    <t>Elisabeth Valentin</t>
  </si>
  <si>
    <t>Miyaka du Pays Sauvage</t>
  </si>
  <si>
    <t>Little Doll off Newfoundland Coast</t>
  </si>
  <si>
    <t>Danielle Russe</t>
  </si>
  <si>
    <t>JL MARTIN</t>
  </si>
  <si>
    <t>Clémence LOUIS</t>
  </si>
  <si>
    <t>Christophe CHAMBRE</t>
  </si>
  <si>
    <t>Laurent GENOUX</t>
  </si>
  <si>
    <t>Didier DHENNIN</t>
  </si>
  <si>
    <t>Travail à l'eau  marking + retour sur zone</t>
  </si>
  <si>
    <t>Marking simple avec traversée chemin</t>
  </si>
  <si>
    <t>Marking + retour sur zone</t>
  </si>
  <si>
    <t>Double marking</t>
  </si>
  <si>
    <t>Marche aux pieds + mémoire + marking</t>
  </si>
  <si>
    <t>Labrador</t>
  </si>
  <si>
    <t>Golden Retriever</t>
  </si>
  <si>
    <t xml:space="preserve">Labrador </t>
  </si>
  <si>
    <t>Aveugle tiré + marking</t>
  </si>
  <si>
    <t>Blind avec coup de feu</t>
  </si>
  <si>
    <t>Blind sans coup de feu</t>
  </si>
  <si>
    <t>Zone 2 marking 2 coups de feu le blind seulement</t>
  </si>
  <si>
    <t>Battue marchante marking derrière + blind devant perché</t>
  </si>
  <si>
    <t>1 marking + 1 interdit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</si>
</sst>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Vrai&quot;;&quot;Vrai&quot;;&quot;Faux&quot;"/>
    <numFmt numFmtId="173" formatCode="&quot;Actif&quot;;&quot;Actif&quot;;&quot;Inactif&quot;"/>
  </numFmts>
  <fonts count="4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2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32" borderId="11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11" fillId="32" borderId="19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32" borderId="15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9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"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strike val="0"/>
        <color auto="1"/>
      </font>
      <fill>
        <patternFill>
          <bgColor indexed="42"/>
        </patternFill>
      </fill>
    </dxf>
    <dxf>
      <font>
        <b val="0"/>
        <i val="0"/>
        <strike val="0"/>
        <color auto="1"/>
      </font>
      <fill>
        <patternFill>
          <bgColor indexed="41"/>
        </patternFill>
      </fill>
    </dxf>
    <dxf>
      <font>
        <b val="0"/>
        <i val="0"/>
        <strike val="0"/>
        <color auto="1"/>
      </font>
      <fill>
        <patternFill>
          <bgColor indexed="41"/>
        </patternFill>
      </fill>
    </dxf>
    <dxf>
      <font>
        <b val="0"/>
        <i val="0"/>
        <strike val="0"/>
        <color auto="1"/>
      </font>
      <fill>
        <patternFill>
          <bgColor indexed="43"/>
        </patternFill>
      </fill>
    </dxf>
    <dxf>
      <font>
        <b val="0"/>
        <i val="0"/>
        <strike val="0"/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nu\LOCALS~1\Temp\wt%20fontainebleau%20liste%20des%20chiens%20enga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WT"/>
    </sheetNames>
    <sheetDataSet>
      <sheetData sheetId="0">
        <row r="73">
          <cell r="D73">
            <v>59</v>
          </cell>
          <cell r="F73" t="str">
            <v>Rubywood Gentleman</v>
          </cell>
          <cell r="G73">
            <v>42331</v>
          </cell>
          <cell r="H73" t="str">
            <v>LABRADOR</v>
          </cell>
          <cell r="I73" t="str">
            <v>M</v>
          </cell>
          <cell r="J73" t="str">
            <v>LV37579</v>
          </cell>
          <cell r="K73">
            <v>900182000824559</v>
          </cell>
          <cell r="M73" t="str">
            <v>Riorocks Red Ryder at Davikas</v>
          </cell>
          <cell r="N73" t="str">
            <v>Keepsake's Belle Julia</v>
          </cell>
          <cell r="O73" t="str">
            <v>Isabelle Benedetti</v>
          </cell>
          <cell r="P73" t="str">
            <v>Isabelle Benedetti</v>
          </cell>
        </row>
        <row r="74">
          <cell r="D74">
            <v>60</v>
          </cell>
          <cell r="F74" t="str">
            <v>Ivana de la Foret du Knanou</v>
          </cell>
          <cell r="G74">
            <v>41469</v>
          </cell>
          <cell r="H74" t="str">
            <v>GOLDEN</v>
          </cell>
          <cell r="I74" t="str">
            <v>F</v>
          </cell>
          <cell r="J74">
            <v>135391</v>
          </cell>
          <cell r="K74">
            <v>250269604889338</v>
          </cell>
          <cell r="M74" t="str">
            <v>Echec et Mat de Bihan Ki Breizh</v>
          </cell>
          <cell r="N74" t="str">
            <v>Ballia</v>
          </cell>
          <cell r="O74" t="str">
            <v>Sandrine Mawart</v>
          </cell>
          <cell r="P74" t="str">
            <v>Sandrine Maward</v>
          </cell>
        </row>
        <row r="75">
          <cell r="D75">
            <v>61</v>
          </cell>
          <cell r="F75" t="str">
            <v>Miyaka du Pays Sauvage</v>
          </cell>
          <cell r="G75" t="str">
            <v>23/06/</v>
          </cell>
          <cell r="H75" t="str">
            <v>GOLDEN</v>
          </cell>
          <cell r="I75" t="str">
            <v>M</v>
          </cell>
          <cell r="J75">
            <v>160685</v>
          </cell>
          <cell r="K75">
            <v>250268712489601</v>
          </cell>
          <cell r="M75" t="str">
            <v>Hourikhan du Pays Sauvage</v>
          </cell>
          <cell r="N75" t="str">
            <v>Janga du Pays Sauvage</v>
          </cell>
          <cell r="O75" t="str">
            <v>Charlotte Boyer Gormin</v>
          </cell>
          <cell r="P75" t="str">
            <v>Charlotte Boyer Gormin</v>
          </cell>
        </row>
        <row r="76">
          <cell r="D76">
            <v>62</v>
          </cell>
          <cell r="F76" t="str">
            <v>Mo du Pays Sauvage</v>
          </cell>
          <cell r="G76">
            <v>42556</v>
          </cell>
          <cell r="H76" t="str">
            <v>GOLDEN</v>
          </cell>
          <cell r="I76" t="str">
            <v>M</v>
          </cell>
          <cell r="J76">
            <v>160691</v>
          </cell>
          <cell r="K76">
            <v>250268712495408</v>
          </cell>
          <cell r="M76" t="str">
            <v>Hourikhan du Pays Sauvage</v>
          </cell>
          <cell r="N76" t="str">
            <v>Jade du Pays Sauvage</v>
          </cell>
          <cell r="O76" t="str">
            <v>Joëlle Amestoy</v>
          </cell>
          <cell r="P76" t="str">
            <v>Joëlle Amestoy</v>
          </cell>
        </row>
        <row r="77">
          <cell r="D77">
            <v>63</v>
          </cell>
          <cell r="F77" t="str">
            <v>Money Suckel de la Lande d'Argos</v>
          </cell>
          <cell r="G77">
            <v>41053</v>
          </cell>
          <cell r="H77" t="str">
            <v>GOLDEN</v>
          </cell>
          <cell r="I77" t="str">
            <v>M</v>
          </cell>
          <cell r="J77">
            <v>122137</v>
          </cell>
          <cell r="M77" t="str">
            <v>Flamming Sunset de Ambekscan</v>
          </cell>
          <cell r="N77" t="str">
            <v>Belle of The Glen d'Ambekscan</v>
          </cell>
          <cell r="O77" t="str">
            <v>Laurence De Courtis</v>
          </cell>
          <cell r="P77" t="str">
            <v>Anne Cledel</v>
          </cell>
        </row>
        <row r="78">
          <cell r="D78">
            <v>64</v>
          </cell>
          <cell r="F78" t="str">
            <v>Candystore Pimms</v>
          </cell>
          <cell r="G78">
            <v>42561</v>
          </cell>
          <cell r="H78" t="str">
            <v>LABRADOR</v>
          </cell>
          <cell r="I78" t="str">
            <v>M</v>
          </cell>
          <cell r="J78" t="str">
            <v>LOSH1178206</v>
          </cell>
          <cell r="K78">
            <v>972273000409360</v>
          </cell>
          <cell r="M78" t="str">
            <v>Sretlaw Yellow Camaro</v>
          </cell>
          <cell r="N78" t="str">
            <v>Karamelle</v>
          </cell>
          <cell r="O78" t="str">
            <v>Elisaberh Valentin</v>
          </cell>
          <cell r="P78" t="str">
            <v>Elisabeth Valentin</v>
          </cell>
        </row>
        <row r="79">
          <cell r="D79">
            <v>65</v>
          </cell>
          <cell r="F79" t="str">
            <v>Little Dolloff Newfoundland Coast</v>
          </cell>
          <cell r="G79">
            <v>42219</v>
          </cell>
          <cell r="H79" t="str">
            <v>LABRADOR</v>
          </cell>
          <cell r="I79" t="str">
            <v>F</v>
          </cell>
          <cell r="K79">
            <v>250268731344575</v>
          </cell>
          <cell r="M79" t="str">
            <v>Hold the Dream off Newfoundland Coast</v>
          </cell>
          <cell r="N79" t="str">
            <v>Essex Girl So Cute off Newfoundland Coast</v>
          </cell>
          <cell r="O79" t="str">
            <v>Daniel Russe</v>
          </cell>
          <cell r="P79" t="str">
            <v>Daniel Russe</v>
          </cell>
        </row>
        <row r="80">
          <cell r="D80">
            <v>66</v>
          </cell>
          <cell r="F80" t="str">
            <v>Mac Giver des Field d'Est</v>
          </cell>
          <cell r="G80">
            <v>42385</v>
          </cell>
          <cell r="H80" t="str">
            <v>GOLDEN</v>
          </cell>
          <cell r="I80" t="str">
            <v>M</v>
          </cell>
          <cell r="K80">
            <v>250269606578857</v>
          </cell>
          <cell r="M80" t="str">
            <v>Misty bnook Tuscan</v>
          </cell>
          <cell r="N80" t="str">
            <v>Hanmony des Field d'Est</v>
          </cell>
          <cell r="O80" t="str">
            <v>Hervé Jonniaux</v>
          </cell>
          <cell r="P80" t="str">
            <v>Hervé Jonniaux</v>
          </cell>
        </row>
        <row r="81">
          <cell r="D81">
            <v>67</v>
          </cell>
          <cell r="F81" t="str">
            <v>Mewel</v>
          </cell>
          <cell r="G81">
            <v>42671</v>
          </cell>
          <cell r="H81" t="str">
            <v>LABRADOR</v>
          </cell>
          <cell r="I81" t="str">
            <v>F</v>
          </cell>
          <cell r="K81">
            <v>250268601067348</v>
          </cell>
          <cell r="O81" t="str">
            <v>Agnès de Winter</v>
          </cell>
          <cell r="P81" t="str">
            <v>Agnès de Winter</v>
          </cell>
        </row>
        <row r="82">
          <cell r="D82">
            <v>68</v>
          </cell>
          <cell r="E82">
            <v>5</v>
          </cell>
          <cell r="F82" t="str">
            <v>Lucky Bramy du clos des Vignes Savrony </v>
          </cell>
          <cell r="G82">
            <v>42172</v>
          </cell>
          <cell r="H82" t="str">
            <v>FLAT COATED</v>
          </cell>
          <cell r="I82" t="str">
            <v>F</v>
          </cell>
          <cell r="J82">
            <v>5757934</v>
          </cell>
          <cell r="K82">
            <v>2502698112236320</v>
          </cell>
          <cell r="L82">
            <v>67161</v>
          </cell>
          <cell r="M82" t="str">
            <v>Cuivienen aapeli</v>
          </cell>
          <cell r="N82" t="str">
            <v>D'Ebene Du Clos Des Vignes Savrony</v>
          </cell>
          <cell r="O82" t="str">
            <v>Virginie GOMBERT</v>
          </cell>
          <cell r="P82" t="str">
            <v>Virginie GOMBERT</v>
          </cell>
        </row>
        <row r="83">
          <cell r="D83">
            <v>69</v>
          </cell>
          <cell r="E83">
            <v>22</v>
          </cell>
          <cell r="F83" t="str">
            <v>Jun Of Sweet Eyes</v>
          </cell>
          <cell r="G83">
            <v>41894</v>
          </cell>
          <cell r="H83" t="str">
            <v>LABRADOR</v>
          </cell>
          <cell r="I83" t="str">
            <v>M</v>
          </cell>
          <cell r="J83" t="str">
            <v>235969/0</v>
          </cell>
          <cell r="K83">
            <v>250269606331101</v>
          </cell>
          <cell r="L83">
            <v>66012</v>
          </cell>
          <cell r="M83" t="str">
            <v>Georges De La Tour Farina</v>
          </cell>
          <cell r="N83" t="str">
            <v>SWEET DREAMS KOCIOKWIK</v>
          </cell>
          <cell r="O83" t="str">
            <v>Claude Rangassany</v>
          </cell>
          <cell r="P83" t="str">
            <v>Claude Rangassany</v>
          </cell>
        </row>
        <row r="84">
          <cell r="D84">
            <v>70</v>
          </cell>
          <cell r="E84" t="str">
            <v>abs</v>
          </cell>
          <cell r="F84" t="str">
            <v>Miss Monroe Du Domaine Des Contes</v>
          </cell>
          <cell r="G84">
            <v>42513</v>
          </cell>
          <cell r="H84" t="str">
            <v>LABRADOR</v>
          </cell>
          <cell r="I84" t="str">
            <v>F</v>
          </cell>
          <cell r="J84">
            <v>248622</v>
          </cell>
          <cell r="K84">
            <v>250268712486833</v>
          </cell>
          <cell r="L84">
            <v>68600</v>
          </cell>
          <cell r="M84" t="str">
            <v>Carriage Hill's Dressed Man</v>
          </cell>
          <cell r="N84" t="str">
            <v>Joy Hunting Friend</v>
          </cell>
          <cell r="O84" t="str">
            <v>Stella Hetzel</v>
          </cell>
          <cell r="P84" t="str">
            <v>Stella Hetzel</v>
          </cell>
        </row>
        <row r="85">
          <cell r="D85">
            <v>71</v>
          </cell>
          <cell r="E85">
            <v>19</v>
          </cell>
          <cell r="F85" t="str">
            <v>Livima Des Songes De Verbeia</v>
          </cell>
          <cell r="G85">
            <v>42214</v>
          </cell>
          <cell r="H85" t="str">
            <v>GOLDEN</v>
          </cell>
          <cell r="I85" t="str">
            <v>F</v>
          </cell>
          <cell r="J85">
            <v>151127</v>
          </cell>
          <cell r="K85">
            <v>250269802611</v>
          </cell>
          <cell r="L85">
            <v>67222</v>
          </cell>
          <cell r="M85" t="str">
            <v>Hakuna Matata Du Pays Sauvage</v>
          </cell>
          <cell r="N85" t="str">
            <v>Gothiam Des Songes De Verbeia</v>
          </cell>
          <cell r="O85" t="str">
            <v>Corinne Villeroy de Galhau</v>
          </cell>
          <cell r="P85" t="str">
            <v>Corinne Villeroy de Galhau</v>
          </cell>
        </row>
        <row r="86">
          <cell r="D86">
            <v>72</v>
          </cell>
          <cell r="E86">
            <v>20</v>
          </cell>
          <cell r="F86" t="str">
            <v>Vindögats Rimfrost</v>
          </cell>
          <cell r="G86">
            <v>41334</v>
          </cell>
          <cell r="H86" t="str">
            <v>GOLDEN</v>
          </cell>
          <cell r="I86" t="str">
            <v>M</v>
          </cell>
          <cell r="J86">
            <v>21764</v>
          </cell>
          <cell r="K86">
            <v>977200008497723</v>
          </cell>
          <cell r="L86">
            <v>26964</v>
          </cell>
          <cell r="M86" t="str">
            <v>SJCH Doubleuse October</v>
          </cell>
          <cell r="N86" t="str">
            <v>Doubleuse stardust</v>
          </cell>
          <cell r="O86" t="str">
            <v>Asa Pehrson</v>
          </cell>
          <cell r="P86" t="str">
            <v>Asa Pehrson</v>
          </cell>
        </row>
        <row r="87">
          <cell r="D87">
            <v>73</v>
          </cell>
          <cell r="E87">
            <v>17</v>
          </cell>
          <cell r="F87" t="str">
            <v>Dyana Lys Lightning Speed dit Momoyz</v>
          </cell>
          <cell r="G87">
            <v>42254</v>
          </cell>
          <cell r="H87" t="str">
            <v>LABRADOR</v>
          </cell>
          <cell r="I87" t="str">
            <v>M</v>
          </cell>
          <cell r="J87" t="str">
            <v>246453/26385</v>
          </cell>
          <cell r="K87">
            <v>250268712281744</v>
          </cell>
          <cell r="L87">
            <v>68590</v>
          </cell>
          <cell r="M87" t="str">
            <v>Int Ft.Ch Uranus Vom Fichtenhorst</v>
          </cell>
          <cell r="N87" t="str">
            <v>Ft.Ch Dinky Toy de l'Etang de la Thiellerie</v>
          </cell>
          <cell r="O87" t="str">
            <v>Estelle VILLIER</v>
          </cell>
          <cell r="P87" t="str">
            <v>Estelle VILLIER</v>
          </cell>
        </row>
        <row r="88">
          <cell r="D88">
            <v>74</v>
          </cell>
          <cell r="E88">
            <v>8</v>
          </cell>
          <cell r="F88" t="str">
            <v>Lovely Léonore of Cape Makkovik</v>
          </cell>
          <cell r="G88">
            <v>41750</v>
          </cell>
          <cell r="H88" t="str">
            <v>GOLDEN</v>
          </cell>
          <cell r="I88" t="str">
            <v>F</v>
          </cell>
          <cell r="J88" t="str">
            <v>L/139/14</v>
          </cell>
          <cell r="K88">
            <v>276094500243976</v>
          </cell>
          <cell r="M88" t="str">
            <v>Ch.Sarrasencia Si Hcowsti Bor</v>
          </cell>
          <cell r="N88" t="str">
            <v>Ch.Farrah de la Tour Farmina</v>
          </cell>
          <cell r="O88" t="str">
            <v>Elisabeth Valentin</v>
          </cell>
          <cell r="P88" t="str">
            <v>Elisabeth Valentin</v>
          </cell>
        </row>
        <row r="89">
          <cell r="D89">
            <v>75</v>
          </cell>
          <cell r="E89">
            <v>1</v>
          </cell>
          <cell r="F89" t="str">
            <v>Miss Tral des Tourbiere de la Souche</v>
          </cell>
          <cell r="G89">
            <v>42377</v>
          </cell>
          <cell r="H89" t="str">
            <v>LABRADOR</v>
          </cell>
          <cell r="I89" t="str">
            <v>M</v>
          </cell>
          <cell r="J89">
            <v>246086</v>
          </cell>
          <cell r="K89">
            <v>250268731550051</v>
          </cell>
          <cell r="L89">
            <v>68681</v>
          </cell>
          <cell r="M89" t="str">
            <v>Fflnongain Ben</v>
          </cell>
          <cell r="N89" t="str">
            <v>Braveur Fidji</v>
          </cell>
          <cell r="O89" t="str">
            <v>Ludovic Collot</v>
          </cell>
          <cell r="P89" t="str">
            <v>Ludovic Collot</v>
          </cell>
        </row>
        <row r="90">
          <cell r="D90">
            <v>76</v>
          </cell>
          <cell r="E90">
            <v>4</v>
          </cell>
          <cell r="F90" t="str">
            <v>Mac des Tourbieres de la Souche</v>
          </cell>
          <cell r="G90">
            <v>42377</v>
          </cell>
          <cell r="H90" t="str">
            <v>LABRADOR</v>
          </cell>
          <cell r="I90" t="str">
            <v>M</v>
          </cell>
          <cell r="J90">
            <v>246085</v>
          </cell>
          <cell r="K90">
            <v>250268731549973</v>
          </cell>
          <cell r="L90">
            <v>68680</v>
          </cell>
          <cell r="M90" t="str">
            <v>Fflnongain Ben</v>
          </cell>
          <cell r="N90" t="str">
            <v>Braveur Fidji</v>
          </cell>
          <cell r="O90" t="str">
            <v>Ludovic Collot</v>
          </cell>
          <cell r="P90" t="str">
            <v>Ludovic Collot</v>
          </cell>
        </row>
        <row r="91">
          <cell r="D91">
            <v>77</v>
          </cell>
          <cell r="E91">
            <v>25</v>
          </cell>
          <cell r="F91" t="str">
            <v>Zomarick Lady Lollipop</v>
          </cell>
          <cell r="G91">
            <v>42016</v>
          </cell>
          <cell r="H91" t="str">
            <v>GOLDEN</v>
          </cell>
          <cell r="I91" t="str">
            <v>F</v>
          </cell>
          <cell r="J91" t="str">
            <v>CA597304</v>
          </cell>
          <cell r="K91">
            <v>952000000935131</v>
          </cell>
          <cell r="M91" t="str">
            <v>Zomarick Sir Redworth</v>
          </cell>
          <cell r="N91" t="str">
            <v>Semper Lady Blossom of Zomarick</v>
          </cell>
          <cell r="O91" t="str">
            <v>Berangere Martin</v>
          </cell>
          <cell r="P91" t="str">
            <v>Berangere Martin</v>
          </cell>
        </row>
        <row r="92">
          <cell r="D92">
            <v>78</v>
          </cell>
          <cell r="E92">
            <v>16</v>
          </cell>
          <cell r="F92" t="str">
            <v>Ashbury Irresistible</v>
          </cell>
          <cell r="G92">
            <v>41414</v>
          </cell>
          <cell r="H92" t="str">
            <v>GOLDEN</v>
          </cell>
          <cell r="I92" t="str">
            <v>F</v>
          </cell>
          <cell r="J92" t="str">
            <v>131578/17833</v>
          </cell>
          <cell r="K92">
            <v>250269604980281</v>
          </cell>
          <cell r="L92">
            <v>63862</v>
          </cell>
          <cell r="M92" t="str">
            <v>Ashbury Angel Heart</v>
          </cell>
          <cell r="N92" t="str">
            <v>Ashbury Deep Temptation</v>
          </cell>
          <cell r="O92" t="str">
            <v>Liz Euvrard</v>
          </cell>
          <cell r="P92" t="str">
            <v>Liz EUVRARD</v>
          </cell>
        </row>
        <row r="93">
          <cell r="D93">
            <v>79</v>
          </cell>
          <cell r="E93">
            <v>15</v>
          </cell>
          <cell r="F93" t="str">
            <v>Connivence Lolly Pop</v>
          </cell>
          <cell r="G93">
            <v>42206</v>
          </cell>
          <cell r="H93" t="str">
            <v>LABRADOR</v>
          </cell>
          <cell r="I93" t="str">
            <v>F</v>
          </cell>
          <cell r="J93">
            <v>242235</v>
          </cell>
          <cell r="K93">
            <v>250269810649760</v>
          </cell>
          <cell r="O93" t="str">
            <v>AnneThomas</v>
          </cell>
          <cell r="P93" t="str">
            <v>Anne Thomas</v>
          </cell>
        </row>
        <row r="94">
          <cell r="D94">
            <v>80</v>
          </cell>
          <cell r="E94">
            <v>11</v>
          </cell>
          <cell r="F94" t="str">
            <v>Redcoasthunter's Amazing Winky</v>
          </cell>
          <cell r="G94">
            <v>42314</v>
          </cell>
          <cell r="H94" t="str">
            <v>Nova-Scotia</v>
          </cell>
          <cell r="I94" t="str">
            <v>F</v>
          </cell>
          <cell r="J94" t="str">
            <v>DK19347/2015</v>
          </cell>
          <cell r="K94">
            <v>208250000067831</v>
          </cell>
          <cell r="M94" t="str">
            <v>Hunter's Moonlight Canadien Ayo</v>
          </cell>
          <cell r="N94" t="str">
            <v>Redforesthunter Halifax</v>
          </cell>
          <cell r="O94" t="str">
            <v>Patrice Francois</v>
          </cell>
          <cell r="P94" t="str">
            <v>Patrice Francois</v>
          </cell>
        </row>
        <row r="95">
          <cell r="D95">
            <v>81</v>
          </cell>
          <cell r="E95">
            <v>12</v>
          </cell>
          <cell r="F95" t="str">
            <v>Glen Clova of Clan Buchanan</v>
          </cell>
          <cell r="G95">
            <v>40655</v>
          </cell>
          <cell r="H95" t="str">
            <v>Nova-Scotia</v>
          </cell>
          <cell r="I95" t="str">
            <v>F</v>
          </cell>
          <cell r="J95">
            <v>4.061224489795919</v>
          </cell>
          <cell r="K95">
            <v>250269801687219</v>
          </cell>
          <cell r="L95">
            <v>61399</v>
          </cell>
          <cell r="M95" t="str">
            <v>Uley of Clan Buchanan</v>
          </cell>
          <cell r="N95" t="str">
            <v>Mouse Hunter's Amira Gloria</v>
          </cell>
          <cell r="O95" t="str">
            <v>Patrice Francois</v>
          </cell>
          <cell r="P95" t="str">
            <v>Patrice Francois</v>
          </cell>
        </row>
        <row r="96">
          <cell r="D96">
            <v>82</v>
          </cell>
          <cell r="E96">
            <v>18</v>
          </cell>
          <cell r="F96" t="str">
            <v>Larko du Vallon de laLicorne</v>
          </cell>
          <cell r="G96">
            <v>42256</v>
          </cell>
          <cell r="H96" t="str">
            <v>LABRADOR</v>
          </cell>
          <cell r="I96" t="str">
            <v>M</v>
          </cell>
          <cell r="J96" t="str">
            <v>245097/0</v>
          </cell>
          <cell r="K96">
            <v>250269606544377</v>
          </cell>
          <cell r="L96">
            <v>67228</v>
          </cell>
          <cell r="M96" t="str">
            <v>Lesser Burdock Balan</v>
          </cell>
          <cell r="N96" t="str">
            <v>Easy Love du Vallon de la Licorne</v>
          </cell>
          <cell r="O96" t="str">
            <v>Mireille Kurtz</v>
          </cell>
          <cell r="P96" t="str">
            <v>Mireille Kurtz</v>
          </cell>
        </row>
        <row r="97">
          <cell r="D97">
            <v>83</v>
          </cell>
          <cell r="E97" t="str">
            <v>abs</v>
          </cell>
          <cell r="F97" t="str">
            <v>Sedgegrass Holly Golightly</v>
          </cell>
          <cell r="G97">
            <v>41647</v>
          </cell>
          <cell r="H97" t="str">
            <v>CHESAPEAKE BAY</v>
          </cell>
          <cell r="I97" t="str">
            <v>F</v>
          </cell>
          <cell r="K97">
            <v>276098104831340</v>
          </cell>
          <cell r="L97">
            <v>65371</v>
          </cell>
          <cell r="M97" t="str">
            <v>Badzi's Raket Freezer</v>
          </cell>
          <cell r="N97" t="str">
            <v>Sedgegrass for Love'N Lemons</v>
          </cell>
          <cell r="O97" t="str">
            <v>Michel Auzener</v>
          </cell>
          <cell r="P97" t="str">
            <v>Michel Auzenet</v>
          </cell>
        </row>
        <row r="98">
          <cell r="D98">
            <v>84</v>
          </cell>
          <cell r="E98">
            <v>23</v>
          </cell>
          <cell r="F98" t="str">
            <v>Mahodaya du Pays Sauvage</v>
          </cell>
          <cell r="G98">
            <v>42377</v>
          </cell>
          <cell r="H98" t="str">
            <v>GOLDEN</v>
          </cell>
          <cell r="I98" t="str">
            <v>M</v>
          </cell>
          <cell r="J98">
            <v>157327</v>
          </cell>
          <cell r="K98">
            <v>250268731544853</v>
          </cell>
          <cell r="M98" t="str">
            <v>Houston des Fields d"Est</v>
          </cell>
          <cell r="N98" t="str">
            <v>Ella Zahia du Pays Sauvage</v>
          </cell>
          <cell r="O98" t="str">
            <v>Estelle Suspene</v>
          </cell>
          <cell r="P98" t="str">
            <v>Estelle Suspenne</v>
          </cell>
        </row>
        <row r="99">
          <cell r="D99">
            <v>85</v>
          </cell>
          <cell r="E99">
            <v>24</v>
          </cell>
          <cell r="F99" t="str">
            <v>Lord aston du Clos des Vignes Savrony</v>
          </cell>
          <cell r="G99">
            <v>42172</v>
          </cell>
          <cell r="H99" t="str">
            <v>FLAT COATED</v>
          </cell>
          <cell r="I99" t="str">
            <v>M</v>
          </cell>
          <cell r="J99">
            <v>5755</v>
          </cell>
          <cell r="K99">
            <v>250269811235806</v>
          </cell>
          <cell r="L99">
            <v>67049</v>
          </cell>
          <cell r="M99" t="str">
            <v>Cuivienen aapeli</v>
          </cell>
          <cell r="N99" t="str">
            <v>D'Ebene Du Clos Des Vignes Savrony</v>
          </cell>
          <cell r="O99" t="str">
            <v>Genevieve Amoros</v>
          </cell>
          <cell r="P99" t="str">
            <v>Genevieve Amoros</v>
          </cell>
        </row>
        <row r="100">
          <cell r="D100">
            <v>86</v>
          </cell>
          <cell r="E100">
            <v>2</v>
          </cell>
          <cell r="F100" t="str">
            <v>Galak du Domaine de Biazak</v>
          </cell>
          <cell r="G100">
            <v>41852</v>
          </cell>
          <cell r="H100" t="str">
            <v>LABRADOR</v>
          </cell>
          <cell r="I100" t="str">
            <v>F</v>
          </cell>
          <cell r="J100" t="str">
            <v>211913/30453</v>
          </cell>
          <cell r="K100">
            <v>250269500407343</v>
          </cell>
          <cell r="M100" t="str">
            <v>Bismuth of Sweet Eyes</v>
          </cell>
          <cell r="N100" t="str">
            <v>Crunch</v>
          </cell>
          <cell r="O100" t="str">
            <v>Isabelle Benedetti</v>
          </cell>
          <cell r="P100" t="str">
            <v>Isabelle Benedetti</v>
          </cell>
        </row>
        <row r="101">
          <cell r="D101">
            <v>87</v>
          </cell>
          <cell r="E101">
            <v>6</v>
          </cell>
          <cell r="F101" t="str">
            <v>Lucky des Bords de Sange</v>
          </cell>
          <cell r="G101">
            <v>42160</v>
          </cell>
          <cell r="H101" t="str">
            <v>LABRADOR</v>
          </cell>
          <cell r="I101" t="str">
            <v>M</v>
          </cell>
          <cell r="J101">
            <v>241371</v>
          </cell>
          <cell r="K101">
            <v>250268500833943</v>
          </cell>
          <cell r="L101">
            <v>67818</v>
          </cell>
          <cell r="M101" t="str">
            <v>Lesser Burdock Balan</v>
          </cell>
          <cell r="N101" t="str">
            <v>Doly de l'Etang de la Thiellerie</v>
          </cell>
          <cell r="O101" t="str">
            <v>Stéphane PUISSET</v>
          </cell>
          <cell r="P101" t="str">
            <v>Stéphane PUISSET</v>
          </cell>
        </row>
        <row r="102">
          <cell r="D102">
            <v>88</v>
          </cell>
          <cell r="E102">
            <v>13</v>
          </cell>
          <cell r="F102" t="str">
            <v>Hardy de Laylydop</v>
          </cell>
          <cell r="G102">
            <v>41126</v>
          </cell>
          <cell r="H102" t="str">
            <v>GOLDEN</v>
          </cell>
          <cell r="I102" t="str">
            <v>M</v>
          </cell>
          <cell r="J102">
            <v>123956</v>
          </cell>
          <cell r="K102">
            <v>250269802060757</v>
          </cell>
          <cell r="L102">
            <v>64807</v>
          </cell>
          <cell r="M102" t="str">
            <v>Amilone Tuelaird to Hareswith</v>
          </cell>
          <cell r="N102" t="str">
            <v>Douma de Joyenval</v>
          </cell>
          <cell r="O102" t="str">
            <v>Marie Noël Garner</v>
          </cell>
          <cell r="P102" t="str">
            <v>Marie Noël Garner</v>
          </cell>
        </row>
        <row r="103">
          <cell r="D103">
            <v>89</v>
          </cell>
          <cell r="E103">
            <v>14</v>
          </cell>
          <cell r="F103" t="str">
            <v>Java de Laylydop</v>
          </cell>
          <cell r="G103">
            <v>41883</v>
          </cell>
          <cell r="H103" t="str">
            <v>GOLDEN</v>
          </cell>
          <cell r="I103" t="str">
            <v>F</v>
          </cell>
          <cell r="J103">
            <v>142891</v>
          </cell>
          <cell r="K103">
            <v>250269802564809</v>
          </cell>
          <cell r="L103">
            <v>66804</v>
          </cell>
          <cell r="M103" t="str">
            <v>Niscalo de la Corraliza</v>
          </cell>
          <cell r="N103" t="str">
            <v>Douma de Joyenval</v>
          </cell>
          <cell r="O103" t="str">
            <v>Marie Noël Garner</v>
          </cell>
          <cell r="P103" t="str">
            <v>Marie Noël Garner</v>
          </cell>
        </row>
        <row r="104">
          <cell r="D104">
            <v>90</v>
          </cell>
          <cell r="E104" t="str">
            <v>abs</v>
          </cell>
          <cell r="F104" t="str">
            <v>Masters of Water J'Adore</v>
          </cell>
          <cell r="G104">
            <v>41811</v>
          </cell>
          <cell r="H104" t="str">
            <v>LABRADOR</v>
          </cell>
          <cell r="I104" t="str">
            <v>F</v>
          </cell>
          <cell r="J104">
            <v>238956</v>
          </cell>
          <cell r="K104">
            <v>250269606251226</v>
          </cell>
          <cell r="L104">
            <v>65639</v>
          </cell>
          <cell r="M104" t="str">
            <v>Braver Dreamer</v>
          </cell>
          <cell r="N104" t="str">
            <v>Masters of  Water Faéna</v>
          </cell>
          <cell r="O104" t="str">
            <v>Christophe Karleskind</v>
          </cell>
          <cell r="P104" t="str">
            <v>Christophe Karleskind</v>
          </cell>
        </row>
        <row r="105">
          <cell r="D105">
            <v>91</v>
          </cell>
          <cell r="E105">
            <v>9</v>
          </cell>
          <cell r="F105" t="str">
            <v>Jango de L'Orfillec</v>
          </cell>
          <cell r="G105">
            <v>41735</v>
          </cell>
          <cell r="H105" t="str">
            <v>GOLDEN</v>
          </cell>
          <cell r="I105" t="str">
            <v>M</v>
          </cell>
          <cell r="J105" t="str">
            <v>138978/16211</v>
          </cell>
          <cell r="K105">
            <v>250269606192476</v>
          </cell>
          <cell r="L105">
            <v>67203</v>
          </cell>
          <cell r="M105" t="str">
            <v>Royal Crest gol-n Cracklyn Fusion</v>
          </cell>
          <cell r="N105" t="str">
            <v>French Kelly de L'Orfillec</v>
          </cell>
          <cell r="O105" t="str">
            <v>Sylvie Hourseau</v>
          </cell>
          <cell r="P105" t="str">
            <v>Sylvie Hourseau</v>
          </cell>
        </row>
        <row r="106">
          <cell r="D106">
            <v>92</v>
          </cell>
          <cell r="E106">
            <v>26</v>
          </cell>
          <cell r="F106" t="str">
            <v>Licky des Fonds de la Gross Saulx</v>
          </cell>
          <cell r="G106">
            <v>42145</v>
          </cell>
          <cell r="H106" t="str">
            <v>GOLDEN</v>
          </cell>
          <cell r="I106" t="str">
            <v>F</v>
          </cell>
          <cell r="J106" t="str">
            <v>149277/0</v>
          </cell>
          <cell r="K106">
            <v>250268731373157</v>
          </cell>
          <cell r="L106">
            <v>67040</v>
          </cell>
          <cell r="M106" t="str">
            <v>Butterfl'Highland Harry Potter</v>
          </cell>
          <cell r="N106" t="str">
            <v>Fanny des Fonds de la Groosse Saulx</v>
          </cell>
          <cell r="O106" t="str">
            <v>J.P. Strycharz</v>
          </cell>
          <cell r="P106" t="str">
            <v>J.P. Strycharz</v>
          </cell>
        </row>
        <row r="107">
          <cell r="D107">
            <v>93</v>
          </cell>
          <cell r="E107">
            <v>10</v>
          </cell>
          <cell r="F107" t="str">
            <v>Jazz Rythm'n Blues des Perdreaux de la Septaine</v>
          </cell>
          <cell r="G107">
            <v>41816</v>
          </cell>
          <cell r="H107" t="str">
            <v>LABRADOR</v>
          </cell>
          <cell r="I107" t="str">
            <v>M</v>
          </cell>
          <cell r="K107">
            <v>250268500737329</v>
          </cell>
          <cell r="M107" t="str">
            <v>Georges de la Tour Farina</v>
          </cell>
          <cell r="N107" t="str">
            <v>Charcoal des Perdreaux de Septaine</v>
          </cell>
          <cell r="O107" t="str">
            <v>Gérard Morin</v>
          </cell>
          <cell r="P107" t="str">
            <v>Gerard Morin</v>
          </cell>
        </row>
        <row r="108">
          <cell r="D108">
            <v>94</v>
          </cell>
          <cell r="E108">
            <v>7</v>
          </cell>
          <cell r="F108" t="str">
            <v>Arby</v>
          </cell>
          <cell r="H108" t="str">
            <v>LABRADOR</v>
          </cell>
          <cell r="I108" t="str">
            <v>M</v>
          </cell>
          <cell r="O108" t="str">
            <v>Vanessa</v>
          </cell>
          <cell r="P108" t="str">
            <v>Vanessa</v>
          </cell>
        </row>
        <row r="109">
          <cell r="D109">
            <v>95</v>
          </cell>
          <cell r="E109" t="str">
            <v>abs</v>
          </cell>
          <cell r="F109" t="str">
            <v>Kowalski Nouno dit Kit Kat</v>
          </cell>
          <cell r="G109">
            <v>41526</v>
          </cell>
          <cell r="H109" t="str">
            <v>LABRADOR</v>
          </cell>
          <cell r="I109" t="str">
            <v>M</v>
          </cell>
          <cell r="K109">
            <v>941000016016135</v>
          </cell>
          <cell r="M109" t="str">
            <v>Cady Lane Makouba</v>
          </cell>
          <cell r="N109" t="str">
            <v>Sunnydaze Black Pearl Pumba</v>
          </cell>
          <cell r="O109" t="str">
            <v>Valerie Mativon</v>
          </cell>
          <cell r="P109" t="str">
            <v>Valerie Mativon</v>
          </cell>
        </row>
        <row r="110">
          <cell r="D110">
            <v>96</v>
          </cell>
          <cell r="E110" t="str">
            <v>abs</v>
          </cell>
          <cell r="F110" t="str">
            <v>June's Pearl des Perdreaux de la Septaine</v>
          </cell>
          <cell r="G110">
            <v>41816</v>
          </cell>
          <cell r="H110" t="str">
            <v>LABRADOR</v>
          </cell>
          <cell r="I110" t="str">
            <v>F</v>
          </cell>
          <cell r="K110">
            <v>250268500737578</v>
          </cell>
          <cell r="M110" t="str">
            <v>Georges de la Tour Farmina</v>
          </cell>
          <cell r="N110" t="str">
            <v>Charcoal des pPerdreaux de la Septaine</v>
          </cell>
          <cell r="O110" t="str">
            <v>Angy Bessonnier</v>
          </cell>
          <cell r="P110" t="str">
            <v>Angy Bessonnier</v>
          </cell>
        </row>
        <row r="111">
          <cell r="D111">
            <v>97</v>
          </cell>
          <cell r="F111" t="str">
            <v>Jango des Amourette de Béjarie</v>
          </cell>
          <cell r="G111">
            <v>41754</v>
          </cell>
          <cell r="H111" t="str">
            <v>LABRADOR</v>
          </cell>
          <cell r="I111" t="str">
            <v>M</v>
          </cell>
          <cell r="J111" t="str">
            <v>236081/25852</v>
          </cell>
          <cell r="K111">
            <v>250268731154404</v>
          </cell>
          <cell r="M111" t="str">
            <v>EOS (LOF 202773/23432)</v>
          </cell>
          <cell r="N111" t="str">
            <v>Bloom des Amourettes de Béjarie</v>
          </cell>
          <cell r="O111" t="str">
            <v>Pierre de Franclieu</v>
          </cell>
          <cell r="P111" t="str">
            <v>Philippe de Franclieu</v>
          </cell>
        </row>
        <row r="112">
          <cell r="D112">
            <v>98</v>
          </cell>
          <cell r="F112" t="str">
            <v>Jade du Pays Sauvage</v>
          </cell>
          <cell r="G112">
            <v>41750</v>
          </cell>
          <cell r="H112" t="str">
            <v>GOLDEN</v>
          </cell>
          <cell r="I112" t="str">
            <v>F</v>
          </cell>
          <cell r="J112" t="str">
            <v>140559/19036</v>
          </cell>
          <cell r="K112">
            <v>250268731158443</v>
          </cell>
          <cell r="M112" t="str">
            <v>Houston des Fields d'Est</v>
          </cell>
          <cell r="N112" t="str">
            <v>Danse avec le Feu du Pays Sauvage</v>
          </cell>
          <cell r="O112" t="str">
            <v>Gaëlle AUBAC</v>
          </cell>
          <cell r="P112" t="str">
            <v>Gaelle Aubac</v>
          </cell>
        </row>
        <row r="113">
          <cell r="D113">
            <v>99</v>
          </cell>
          <cell r="F113" t="str">
            <v>Feelgood Lazaryzou Jamaka Billie</v>
          </cell>
          <cell r="G113">
            <v>41802</v>
          </cell>
          <cell r="H113" t="str">
            <v>GOLDEN</v>
          </cell>
          <cell r="I113" t="str">
            <v>F</v>
          </cell>
          <cell r="J113" t="str">
            <v>140404/18486</v>
          </cell>
          <cell r="K113">
            <v>250269802594221</v>
          </cell>
          <cell r="L113">
            <v>65241</v>
          </cell>
          <cell r="M113" t="str">
            <v>Hacuna Matata du Pays Sauvage</v>
          </cell>
          <cell r="N113" t="str">
            <v>Feelgood Lazaryzou Billie Fean Ourale Best Of</v>
          </cell>
          <cell r="O113" t="str">
            <v>Fabienne Studle</v>
          </cell>
          <cell r="P113" t="str">
            <v>Fabienne Studle</v>
          </cell>
        </row>
        <row r="114">
          <cell r="D114">
            <v>100</v>
          </cell>
          <cell r="F114" t="str">
            <v>Jouane du Val d'Aronde</v>
          </cell>
          <cell r="G114">
            <v>41758</v>
          </cell>
          <cell r="H114" t="str">
            <v>GOLDEN</v>
          </cell>
          <cell r="I114" t="str">
            <v>M</v>
          </cell>
          <cell r="K114">
            <v>140056</v>
          </cell>
          <cell r="M114" t="str">
            <v>Ewind'Asfield du Plateau des Bories</v>
          </cell>
          <cell r="N114" t="str">
            <v>Guerande du Val d'Aronde</v>
          </cell>
          <cell r="O114" t="str">
            <v>Bernard Maman</v>
          </cell>
          <cell r="P114" t="str">
            <v>Bernard Maman</v>
          </cell>
        </row>
        <row r="115">
          <cell r="D115">
            <v>101</v>
          </cell>
          <cell r="F115" t="str">
            <v>Neela's quidditch</v>
          </cell>
          <cell r="G115">
            <v>40998</v>
          </cell>
          <cell r="H115" t="str">
            <v>FLAT COATED</v>
          </cell>
          <cell r="I115" t="str">
            <v>F</v>
          </cell>
          <cell r="J115" t="str">
            <v>LOS708646</v>
          </cell>
          <cell r="K115">
            <v>756097200196082</v>
          </cell>
          <cell r="L115" t="str">
            <v>RCS Suisse</v>
          </cell>
          <cell r="M115" t="str">
            <v>Miss Mallorys Never Give Up</v>
          </cell>
          <cell r="N115" t="str">
            <v>Neala's Enigma to Herma Ness</v>
          </cell>
          <cell r="O115" t="str">
            <v>Martial Leuenberger</v>
          </cell>
          <cell r="P115" t="str">
            <v>Martial Leuenberger</v>
          </cell>
        </row>
        <row r="116">
          <cell r="D116">
            <v>102</v>
          </cell>
          <cell r="F116" t="str">
            <v>Dyanalys Jump Jocker Joystick</v>
          </cell>
          <cell r="G116">
            <v>41834</v>
          </cell>
          <cell r="H116" t="str">
            <v>LABRADOR</v>
          </cell>
          <cell r="I116" t="str">
            <v>F</v>
          </cell>
          <cell r="J116">
            <v>236239</v>
          </cell>
          <cell r="K116">
            <v>250268731221562</v>
          </cell>
          <cell r="L116">
            <v>168426</v>
          </cell>
          <cell r="O116" t="str">
            <v>Richard Landron</v>
          </cell>
          <cell r="P116" t="str">
            <v>Richard Landron</v>
          </cell>
        </row>
        <row r="117">
          <cell r="D117">
            <v>103</v>
          </cell>
          <cell r="F117" t="str">
            <v>Heliot, Hold the Dream off Newfoundland Coast</v>
          </cell>
          <cell r="G117">
            <v>41194</v>
          </cell>
          <cell r="H117" t="str">
            <v>Labrador</v>
          </cell>
          <cell r="I117" t="str">
            <v>M</v>
          </cell>
          <cell r="J117" t="str">
            <v>222409/25045</v>
          </cell>
          <cell r="K117">
            <v>250269802009355</v>
          </cell>
          <cell r="L117">
            <v>64528</v>
          </cell>
          <cell r="M117" t="str">
            <v>Vaughn du Labramour d'Othys</v>
          </cell>
          <cell r="N117" t="str">
            <v>Tintagel Winds Memories</v>
          </cell>
          <cell r="O117" t="str">
            <v>Laurent Crepin</v>
          </cell>
          <cell r="P117" t="str">
            <v>Laurent Crepin</v>
          </cell>
        </row>
        <row r="118">
          <cell r="D118">
            <v>104</v>
          </cell>
          <cell r="F118" t="str">
            <v>Masters of water leffe ruby </v>
          </cell>
          <cell r="G118">
            <v>42191</v>
          </cell>
          <cell r="H118" t="str">
            <v>LABRADOR</v>
          </cell>
          <cell r="I118" t="str">
            <v>F</v>
          </cell>
          <cell r="J118">
            <v>243921</v>
          </cell>
          <cell r="K118">
            <v>250268731382154</v>
          </cell>
          <cell r="L118">
            <v>66967</v>
          </cell>
          <cell r="M118" t="str">
            <v>Masters of water i am the boss </v>
          </cell>
          <cell r="N118" t="str">
            <v>Masters of water fox red </v>
          </cell>
          <cell r="O118" t="str">
            <v>Alexandre Gauchée</v>
          </cell>
          <cell r="P118" t="str">
            <v>Alexandre Gauchée</v>
          </cell>
        </row>
        <row r="119">
          <cell r="D119">
            <v>105</v>
          </cell>
          <cell r="F119" t="str">
            <v>Streamlight's Jackies Archibald</v>
          </cell>
          <cell r="G119">
            <v>40584</v>
          </cell>
          <cell r="H119" t="str">
            <v>LABRADOR</v>
          </cell>
          <cell r="I119" t="str">
            <v>M</v>
          </cell>
          <cell r="J119" t="str">
            <v>SKKS20288/2011</v>
          </cell>
          <cell r="K119">
            <v>752098100517896</v>
          </cell>
          <cell r="M119" t="str">
            <v>Lowforge Aragon of Leacaz</v>
          </cell>
          <cell r="N119" t="str">
            <v>Streamlight's Danas Jackie</v>
          </cell>
          <cell r="O119" t="str">
            <v>Anna Carin Pehrson</v>
          </cell>
          <cell r="P119" t="str">
            <v>Anna Carin Pehrson</v>
          </cell>
        </row>
        <row r="120">
          <cell r="D120">
            <v>106</v>
          </cell>
          <cell r="F120" t="str">
            <v>Java du Val des Granges</v>
          </cell>
          <cell r="G120">
            <v>41860</v>
          </cell>
          <cell r="H120" t="str">
            <v>LABRADOR</v>
          </cell>
          <cell r="I120" t="str">
            <v>F</v>
          </cell>
          <cell r="J120">
            <v>235827</v>
          </cell>
          <cell r="K120">
            <v>250269802513430</v>
          </cell>
          <cell r="L120">
            <v>66865</v>
          </cell>
          <cell r="M120" t="str">
            <v>Artuss du Marais de la Sangsuriere</v>
          </cell>
          <cell r="N120" t="str">
            <v>Bora du Val des Granges</v>
          </cell>
          <cell r="O120" t="str">
            <v>Pascal Chaton</v>
          </cell>
          <cell r="P120" t="str">
            <v>Pascal Chaton</v>
          </cell>
        </row>
        <row r="121">
          <cell r="D121">
            <v>107</v>
          </cell>
          <cell r="F121" t="str">
            <v>Whispering Oaks Noble Finale</v>
          </cell>
          <cell r="G121">
            <v>41791</v>
          </cell>
          <cell r="H121" t="str">
            <v>GOLDEN</v>
          </cell>
          <cell r="I121" t="str">
            <v>M</v>
          </cell>
          <cell r="J121" t="str">
            <v>LOSH 1146227</v>
          </cell>
          <cell r="K121">
            <v>981100004085500</v>
          </cell>
          <cell r="L121">
            <v>67021</v>
          </cell>
          <cell r="M121" t="str">
            <v>Clockburn Clyde</v>
          </cell>
          <cell r="N121" t="str">
            <v>Whispering Oaks Goldenpaws</v>
          </cell>
          <cell r="O121" t="str">
            <v>Estelle Villier</v>
          </cell>
          <cell r="P121" t="str">
            <v>Benedicte Charles</v>
          </cell>
        </row>
        <row r="122">
          <cell r="D122">
            <v>108</v>
          </cell>
          <cell r="F122" t="str">
            <v>Altiquin Ivory</v>
          </cell>
          <cell r="G122">
            <v>41363</v>
          </cell>
          <cell r="H122" t="str">
            <v>LABRADOR</v>
          </cell>
          <cell r="I122" t="str">
            <v>M</v>
          </cell>
          <cell r="K122">
            <v>941000014640101</v>
          </cell>
          <cell r="M122" t="str">
            <v>Waterford Galahad of Tasco</v>
          </cell>
          <cell r="N122" t="str">
            <v>Altiquin Fern</v>
          </cell>
          <cell r="O122" t="str">
            <v>Gilles Testard</v>
          </cell>
          <cell r="P122" t="str">
            <v>Gilles Testard</v>
          </cell>
        </row>
        <row r="123">
          <cell r="D123">
            <v>109</v>
          </cell>
          <cell r="F123" t="str">
            <v>Astraglen Goliath «Max »</v>
          </cell>
          <cell r="G123">
            <v>42082</v>
          </cell>
          <cell r="H123" t="str">
            <v>LABRADOR</v>
          </cell>
          <cell r="I123" t="str">
            <v>M</v>
          </cell>
          <cell r="J123" t="str">
            <v>Z91480</v>
          </cell>
          <cell r="K123">
            <v>966000100599590</v>
          </cell>
          <cell r="L123">
            <v>66890</v>
          </cell>
          <cell r="M123" t="str">
            <v>Waysgreen apollo</v>
          </cell>
          <cell r="N123" t="str">
            <v>Astraglen Faith</v>
          </cell>
          <cell r="O123" t="str">
            <v>Brahim BOUZID</v>
          </cell>
          <cell r="P123" t="str">
            <v>Brahim Bouzid</v>
          </cell>
        </row>
        <row r="124">
          <cell r="D124">
            <v>110</v>
          </cell>
          <cell r="F124" t="str">
            <v>Guerande du Val d'Aronde</v>
          </cell>
          <cell r="G124">
            <v>40615</v>
          </cell>
          <cell r="H124" t="str">
            <v>GOLDEN</v>
          </cell>
          <cell r="I124" t="str">
            <v>F</v>
          </cell>
          <cell r="K124" t="str">
            <v>112211/15438</v>
          </cell>
          <cell r="M124" t="str">
            <v>Rayleas Mister Copper</v>
          </cell>
          <cell r="N124" t="str">
            <v>Aronde</v>
          </cell>
          <cell r="O124" t="str">
            <v>Bernard Maman</v>
          </cell>
          <cell r="P124" t="str">
            <v>Bernard Maman</v>
          </cell>
        </row>
        <row r="125">
          <cell r="D125">
            <v>111</v>
          </cell>
          <cell r="F125" t="str">
            <v>Dyana Lys Jump Jocker's jinx</v>
          </cell>
          <cell r="G125">
            <v>41834</v>
          </cell>
          <cell r="H125" t="str">
            <v>LABRADOR</v>
          </cell>
          <cell r="I125" t="str">
            <v>F</v>
          </cell>
          <cell r="J125">
            <v>236238</v>
          </cell>
          <cell r="K125">
            <v>250269606213980</v>
          </cell>
          <cell r="L125">
            <v>65223</v>
          </cell>
          <cell r="M125" t="str">
            <v>Team Timberline Karoo Dessert</v>
          </cell>
          <cell r="N125" t="str">
            <v>Braveur Elia Star II</v>
          </cell>
          <cell r="O125" t="str">
            <v>Eveline Bourgoin</v>
          </cell>
          <cell r="P125" t="str">
            <v>Evelyne Bourgoin</v>
          </cell>
        </row>
        <row r="126">
          <cell r="D126">
            <v>112</v>
          </cell>
          <cell r="F126" t="str">
            <v>Fenhart Clyde</v>
          </cell>
          <cell r="G126">
            <v>41456</v>
          </cell>
          <cell r="H126" t="str">
            <v>LABRADOR</v>
          </cell>
          <cell r="I126" t="str">
            <v>M</v>
          </cell>
          <cell r="K126">
            <v>977200008595022</v>
          </cell>
          <cell r="L126">
            <v>67570</v>
          </cell>
          <cell r="M126" t="str">
            <v>Drakeshead UlaLowforge Glenaveigh of Leacaz</v>
          </cell>
          <cell r="N126" t="str">
            <v>Drakeshead Ula</v>
          </cell>
          <cell r="O126" t="str">
            <v>Sarah Inglis</v>
          </cell>
          <cell r="P126" t="str">
            <v>Sarah Inglis</v>
          </cell>
        </row>
        <row r="127">
          <cell r="D127">
            <v>113</v>
          </cell>
          <cell r="F127" t="str">
            <v>Doly de l'Etang de la Thiellerie</v>
          </cell>
          <cell r="G127">
            <v>40714</v>
          </cell>
          <cell r="H127" t="str">
            <v>LABRADOR</v>
          </cell>
          <cell r="I127" t="str">
            <v>F</v>
          </cell>
          <cell r="J127">
            <v>194784</v>
          </cell>
          <cell r="K127">
            <v>250269801225346</v>
          </cell>
          <cell r="L127">
            <v>53529</v>
          </cell>
          <cell r="M127" t="str">
            <v>braveur azgar</v>
          </cell>
          <cell r="N127" t="str">
            <v>bee de l etang de la thiellerie</v>
          </cell>
          <cell r="O127" t="str">
            <v>Stéphane PUISSET</v>
          </cell>
          <cell r="P127" t="str">
            <v>Stéphane PUISSET</v>
          </cell>
        </row>
        <row r="128">
          <cell r="D128">
            <v>114</v>
          </cell>
          <cell r="F128" t="str">
            <v>Doubleuse the One</v>
          </cell>
          <cell r="G128">
            <v>40241</v>
          </cell>
          <cell r="H128" t="str">
            <v>GOLDEN</v>
          </cell>
          <cell r="I128" t="str">
            <v>M</v>
          </cell>
          <cell r="J128" t="str">
            <v>SKKS25276/2010</v>
          </cell>
          <cell r="K128">
            <v>752097800006752</v>
          </cell>
          <cell r="L128">
            <v>26828</v>
          </cell>
          <cell r="M128" t="str">
            <v>Jacklaine's Aragorn</v>
          </cell>
          <cell r="N128" t="str">
            <v>Doubleuse Lingonberry</v>
          </cell>
          <cell r="O128" t="str">
            <v>Asa Pehrson</v>
          </cell>
          <cell r="P128" t="str">
            <v>Asa Pehrson</v>
          </cell>
        </row>
        <row r="129">
          <cell r="D129">
            <v>115</v>
          </cell>
          <cell r="F129" t="str">
            <v>Gandhi des Field d'Est</v>
          </cell>
          <cell r="H129" t="str">
            <v>GOLDEN</v>
          </cell>
          <cell r="I129" t="str">
            <v>M</v>
          </cell>
          <cell r="K129">
            <v>250269604392203</v>
          </cell>
          <cell r="M129" t="str">
            <v>Ch d'Est des Field de Mauny</v>
          </cell>
          <cell r="N129" t="str">
            <v>Chanelle des Field d'Est</v>
          </cell>
          <cell r="O129" t="str">
            <v>Herve Jonniaux</v>
          </cell>
          <cell r="P129" t="str">
            <v>Adant Dylan</v>
          </cell>
        </row>
        <row r="130">
          <cell r="D130">
            <v>116</v>
          </cell>
          <cell r="F130" t="str">
            <v>Houston des Field d'Est</v>
          </cell>
          <cell r="G130">
            <v>40932</v>
          </cell>
          <cell r="H130" t="str">
            <v>GOLDEN</v>
          </cell>
          <cell r="I130" t="str">
            <v>M</v>
          </cell>
          <cell r="K130">
            <v>250269604620213</v>
          </cell>
          <cell r="M130" t="str">
            <v>English Garden des Field de Mauny</v>
          </cell>
          <cell r="N130" t="str">
            <v>Chanelle des Field d'Est</v>
          </cell>
          <cell r="O130" t="str">
            <v>Herve Jonniaux</v>
          </cell>
          <cell r="P130" t="str">
            <v>Jean Speyer</v>
          </cell>
        </row>
        <row r="131">
          <cell r="D131">
            <v>117</v>
          </cell>
          <cell r="F131" t="str">
            <v>Frimousse du Mas de Mailys</v>
          </cell>
          <cell r="G131">
            <v>40410</v>
          </cell>
          <cell r="H131" t="str">
            <v>CHESAPEAKE BAY</v>
          </cell>
          <cell r="I131" t="str">
            <v>F</v>
          </cell>
          <cell r="J131" t="str">
            <v>254/59</v>
          </cell>
          <cell r="K131">
            <v>250269604207541</v>
          </cell>
          <cell r="L131">
            <v>61475</v>
          </cell>
          <cell r="O131" t="str">
            <v>Anne Thomas</v>
          </cell>
          <cell r="P131" t="str">
            <v>Anne THOMAS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tabColor indexed="47"/>
    <pageSetUpPr fitToPage="1"/>
  </sheetPr>
  <dimension ref="A1:T44"/>
  <sheetViews>
    <sheetView view="pageLayout" workbookViewId="0" topLeftCell="U1">
      <selection activeCell="W3" sqref="W3"/>
    </sheetView>
  </sheetViews>
  <sheetFormatPr defaultColWidth="11.421875" defaultRowHeight="12.75" outlineLevelCol="1"/>
  <cols>
    <col min="1" max="2" width="4.7109375" style="0" customWidth="1"/>
    <col min="3" max="3" width="32.7109375" style="0" customWidth="1"/>
    <col min="4" max="4" width="4.28125" style="5" bestFit="1" customWidth="1"/>
    <col min="5" max="5" width="3.7109375" style="0" customWidth="1"/>
    <col min="6" max="6" width="18.7109375" style="0" customWidth="1"/>
    <col min="7" max="16" width="8.7109375" style="0" customWidth="1"/>
    <col min="17" max="17" width="5.140625" style="0" customWidth="1"/>
    <col min="18" max="18" width="8.57421875" style="0" bestFit="1" customWidth="1" outlineLevel="1"/>
    <col min="19" max="19" width="8.57421875" style="0" customWidth="1" outlineLevel="1"/>
    <col min="20" max="20" width="7.28125" style="0" customWidth="1" outlineLevel="1"/>
  </cols>
  <sheetData>
    <row r="1" spans="3:16" ht="16.5" customHeight="1">
      <c r="C1" s="35" t="s">
        <v>20</v>
      </c>
      <c r="D1" s="4">
        <v>7</v>
      </c>
      <c r="E1" s="36"/>
      <c r="F1" s="38" t="s">
        <v>40</v>
      </c>
      <c r="G1" s="79" t="s">
        <v>2</v>
      </c>
      <c r="H1" s="80"/>
      <c r="I1" s="79" t="s">
        <v>3</v>
      </c>
      <c r="J1" s="80"/>
      <c r="K1" s="79" t="s">
        <v>4</v>
      </c>
      <c r="L1" s="80"/>
      <c r="M1" s="79" t="s">
        <v>5</v>
      </c>
      <c r="N1" s="80"/>
      <c r="O1" s="79" t="s">
        <v>6</v>
      </c>
      <c r="P1" s="80"/>
    </row>
    <row r="2" spans="6:18" ht="12.75">
      <c r="F2" s="39" t="s">
        <v>25</v>
      </c>
      <c r="G2" s="74" t="s">
        <v>44</v>
      </c>
      <c r="H2" s="75"/>
      <c r="I2" s="74" t="s">
        <v>44</v>
      </c>
      <c r="J2" s="75"/>
      <c r="K2" s="74" t="s">
        <v>44</v>
      </c>
      <c r="L2" s="75"/>
      <c r="M2" s="74" t="s">
        <v>44</v>
      </c>
      <c r="N2" s="75"/>
      <c r="O2" s="74" t="s">
        <v>44</v>
      </c>
      <c r="P2" s="75"/>
      <c r="Q2" s="2"/>
      <c r="R2" s="2"/>
    </row>
    <row r="3" spans="3:18" ht="108" customHeight="1">
      <c r="C3" s="22"/>
      <c r="F3" s="40" t="s">
        <v>24</v>
      </c>
      <c r="G3" s="47" t="s">
        <v>45</v>
      </c>
      <c r="H3" s="48" t="s">
        <v>46</v>
      </c>
      <c r="I3" s="47" t="s">
        <v>47</v>
      </c>
      <c r="J3" s="48" t="s">
        <v>48</v>
      </c>
      <c r="K3" s="47" t="s">
        <v>49</v>
      </c>
      <c r="L3" s="48" t="s">
        <v>50</v>
      </c>
      <c r="M3" s="47" t="s">
        <v>54</v>
      </c>
      <c r="N3" s="48" t="s">
        <v>51</v>
      </c>
      <c r="O3" s="47" t="s">
        <v>52</v>
      </c>
      <c r="P3" s="48" t="s">
        <v>53</v>
      </c>
      <c r="Q3" s="2"/>
      <c r="R3" s="3"/>
    </row>
    <row r="4" spans="1:20" ht="12.75">
      <c r="A4" s="27" t="s">
        <v>35</v>
      </c>
      <c r="B4" s="3"/>
      <c r="C4" s="3"/>
      <c r="D4" s="25"/>
      <c r="E4" s="3"/>
      <c r="F4" s="33" t="s">
        <v>34</v>
      </c>
      <c r="G4" s="49"/>
      <c r="H4" s="50"/>
      <c r="I4" s="49"/>
      <c r="J4" s="50"/>
      <c r="K4" s="49"/>
      <c r="L4" s="50"/>
      <c r="M4" s="49"/>
      <c r="N4" s="50"/>
      <c r="O4" s="49"/>
      <c r="P4" s="50"/>
      <c r="Q4" s="34">
        <f>SUM(G4:P4)</f>
        <v>0</v>
      </c>
      <c r="R4" s="25"/>
      <c r="S4" s="26"/>
      <c r="T4" s="26"/>
    </row>
    <row r="5" spans="1:20" s="31" customFormat="1" ht="12">
      <c r="A5" s="30" t="s">
        <v>37</v>
      </c>
      <c r="B5" s="29" t="s">
        <v>36</v>
      </c>
      <c r="C5" s="30" t="s">
        <v>0</v>
      </c>
      <c r="D5" s="29" t="s">
        <v>7</v>
      </c>
      <c r="E5" s="30"/>
      <c r="F5" s="41" t="s">
        <v>1</v>
      </c>
      <c r="G5" s="51"/>
      <c r="H5" s="52"/>
      <c r="I5" s="51"/>
      <c r="J5" s="52"/>
      <c r="K5" s="51"/>
      <c r="L5" s="52"/>
      <c r="M5" s="51"/>
      <c r="N5" s="52"/>
      <c r="O5" s="51"/>
      <c r="P5" s="52"/>
      <c r="Q5" s="46" t="s">
        <v>16</v>
      </c>
      <c r="R5" s="30" t="s">
        <v>17</v>
      </c>
      <c r="S5" s="30" t="s">
        <v>18</v>
      </c>
      <c r="T5" s="30" t="s">
        <v>15</v>
      </c>
    </row>
    <row r="6" spans="1:20" s="21" customFormat="1" ht="15" customHeight="1">
      <c r="A6" s="4">
        <v>51</v>
      </c>
      <c r="B6" s="4"/>
      <c r="C6" s="17" t="s">
        <v>41</v>
      </c>
      <c r="D6" s="17" t="s">
        <v>80</v>
      </c>
      <c r="E6" s="17" t="s">
        <v>42</v>
      </c>
      <c r="F6" s="42" t="s">
        <v>43</v>
      </c>
      <c r="G6" s="53"/>
      <c r="H6" s="54"/>
      <c r="I6" s="53"/>
      <c r="J6" s="54"/>
      <c r="K6" s="53"/>
      <c r="L6" s="54"/>
      <c r="M6" s="53"/>
      <c r="N6" s="54"/>
      <c r="O6" s="53"/>
      <c r="P6" s="54"/>
      <c r="Q6" s="58"/>
      <c r="R6" s="18"/>
      <c r="S6" s="20"/>
      <c r="T6" s="19"/>
    </row>
    <row r="7" spans="1:20" s="21" customFormat="1" ht="15" customHeight="1">
      <c r="A7" s="4">
        <v>52</v>
      </c>
      <c r="B7" s="4"/>
      <c r="C7" s="17" t="s">
        <v>55</v>
      </c>
      <c r="D7" s="17" t="s">
        <v>56</v>
      </c>
      <c r="E7" s="17" t="s">
        <v>57</v>
      </c>
      <c r="F7" s="42" t="s">
        <v>58</v>
      </c>
      <c r="G7" s="53"/>
      <c r="H7" s="54"/>
      <c r="I7" s="53"/>
      <c r="J7" s="54"/>
      <c r="K7" s="53"/>
      <c r="L7" s="54"/>
      <c r="M7" s="53"/>
      <c r="N7" s="54"/>
      <c r="O7" s="53"/>
      <c r="P7" s="54"/>
      <c r="Q7" s="58"/>
      <c r="R7" s="18"/>
      <c r="S7" s="20"/>
      <c r="T7" s="19"/>
    </row>
    <row r="8" spans="1:20" s="21" customFormat="1" ht="15" customHeight="1">
      <c r="A8" s="4">
        <v>53</v>
      </c>
      <c r="B8" s="4"/>
      <c r="C8" s="17" t="s">
        <v>67</v>
      </c>
      <c r="D8" s="17" t="s">
        <v>59</v>
      </c>
      <c r="E8" s="17" t="s">
        <v>42</v>
      </c>
      <c r="F8" s="42" t="s">
        <v>60</v>
      </c>
      <c r="G8" s="53"/>
      <c r="H8" s="54"/>
      <c r="I8" s="53"/>
      <c r="J8" s="54"/>
      <c r="K8" s="53"/>
      <c r="L8" s="54"/>
      <c r="M8" s="53"/>
      <c r="N8" s="54"/>
      <c r="O8" s="53"/>
      <c r="P8" s="54"/>
      <c r="Q8" s="58"/>
      <c r="R8" s="18"/>
      <c r="S8" s="20"/>
      <c r="T8" s="19"/>
    </row>
    <row r="9" spans="1:20" s="21" customFormat="1" ht="15" customHeight="1">
      <c r="A9" s="4">
        <v>54</v>
      </c>
      <c r="B9" s="4"/>
      <c r="C9" s="17" t="s">
        <v>61</v>
      </c>
      <c r="D9" s="17" t="s">
        <v>81</v>
      </c>
      <c r="E9" s="17" t="s">
        <v>42</v>
      </c>
      <c r="F9" s="42" t="s">
        <v>62</v>
      </c>
      <c r="G9" s="53"/>
      <c r="H9" s="54"/>
      <c r="I9" s="53"/>
      <c r="J9" s="54"/>
      <c r="K9" s="53"/>
      <c r="L9" s="54"/>
      <c r="M9" s="53"/>
      <c r="N9" s="54"/>
      <c r="O9" s="53"/>
      <c r="P9" s="54"/>
      <c r="Q9" s="58"/>
      <c r="R9" s="18"/>
      <c r="S9" s="20"/>
      <c r="T9" s="19"/>
    </row>
    <row r="10" spans="1:20" s="21" customFormat="1" ht="15" customHeight="1">
      <c r="A10" s="4">
        <v>55</v>
      </c>
      <c r="B10" s="4"/>
      <c r="C10" s="17" t="s">
        <v>63</v>
      </c>
      <c r="D10" s="17" t="s">
        <v>56</v>
      </c>
      <c r="E10" s="17" t="s">
        <v>42</v>
      </c>
      <c r="F10" s="42" t="s">
        <v>64</v>
      </c>
      <c r="G10" s="53"/>
      <c r="H10" s="54"/>
      <c r="I10" s="53"/>
      <c r="J10" s="54"/>
      <c r="K10" s="53"/>
      <c r="L10" s="54"/>
      <c r="M10" s="53"/>
      <c r="N10" s="54"/>
      <c r="O10" s="53"/>
      <c r="P10" s="54"/>
      <c r="Q10" s="58"/>
      <c r="R10" s="18"/>
      <c r="S10" s="20"/>
      <c r="T10" s="19"/>
    </row>
    <row r="11" spans="1:20" s="21" customFormat="1" ht="15" customHeight="1">
      <c r="A11" s="4">
        <v>56</v>
      </c>
      <c r="B11" s="4"/>
      <c r="C11" s="17" t="s">
        <v>65</v>
      </c>
      <c r="D11" s="17" t="s">
        <v>82</v>
      </c>
      <c r="E11" s="17" t="s">
        <v>42</v>
      </c>
      <c r="F11" s="42" t="s">
        <v>66</v>
      </c>
      <c r="G11" s="53"/>
      <c r="H11" s="54"/>
      <c r="I11" s="53"/>
      <c r="J11" s="54"/>
      <c r="K11" s="53"/>
      <c r="L11" s="54"/>
      <c r="M11" s="53"/>
      <c r="N11" s="54"/>
      <c r="O11" s="53"/>
      <c r="P11" s="54"/>
      <c r="Q11" s="58"/>
      <c r="R11" s="18"/>
      <c r="S11" s="20"/>
      <c r="T11" s="19"/>
    </row>
    <row r="12" spans="1:20" s="21" customFormat="1" ht="15" customHeight="1">
      <c r="A12" s="4">
        <v>57</v>
      </c>
      <c r="B12" s="4"/>
      <c r="C12" s="17" t="s">
        <v>68</v>
      </c>
      <c r="D12" s="17" t="s">
        <v>80</v>
      </c>
      <c r="E12" s="17" t="s">
        <v>57</v>
      </c>
      <c r="F12" s="42" t="s">
        <v>69</v>
      </c>
      <c r="G12" s="53"/>
      <c r="H12" s="54"/>
      <c r="I12" s="53"/>
      <c r="J12" s="54"/>
      <c r="K12" s="53"/>
      <c r="L12" s="54"/>
      <c r="M12" s="53"/>
      <c r="N12" s="54"/>
      <c r="O12" s="53"/>
      <c r="P12" s="54"/>
      <c r="Q12" s="58"/>
      <c r="R12" s="18"/>
      <c r="S12" s="20"/>
      <c r="T12" s="19"/>
    </row>
    <row r="13" spans="1:20" s="21" customFormat="1" ht="15" customHeight="1">
      <c r="A13" s="4"/>
      <c r="B13" s="4"/>
      <c r="C13" s="17"/>
      <c r="D13" s="17"/>
      <c r="E13" s="17"/>
      <c r="F13" s="42"/>
      <c r="G13" s="53"/>
      <c r="H13" s="54"/>
      <c r="I13" s="53"/>
      <c r="J13" s="54"/>
      <c r="K13" s="53"/>
      <c r="L13" s="54"/>
      <c r="M13" s="53"/>
      <c r="N13" s="54"/>
      <c r="O13" s="53"/>
      <c r="P13" s="54"/>
      <c r="Q13" s="58"/>
      <c r="R13" s="18"/>
      <c r="S13" s="20"/>
      <c r="T13" s="19"/>
    </row>
    <row r="14" spans="1:20" s="21" customFormat="1" ht="15" customHeight="1">
      <c r="A14" s="4"/>
      <c r="B14" s="4"/>
      <c r="C14" s="17"/>
      <c r="D14" s="17"/>
      <c r="E14" s="17"/>
      <c r="F14" s="42"/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8"/>
      <c r="R14" s="18"/>
      <c r="S14" s="20"/>
      <c r="T14" s="19"/>
    </row>
    <row r="15" spans="1:20" s="21" customFormat="1" ht="15" customHeight="1">
      <c r="A15" s="4"/>
      <c r="B15" s="4"/>
      <c r="C15" s="17"/>
      <c r="D15" s="17"/>
      <c r="E15" s="17"/>
      <c r="F15" s="42"/>
      <c r="G15" s="53"/>
      <c r="H15" s="54"/>
      <c r="I15" s="53"/>
      <c r="J15" s="54"/>
      <c r="K15" s="53"/>
      <c r="L15" s="54"/>
      <c r="M15" s="53"/>
      <c r="N15" s="54"/>
      <c r="O15" s="53"/>
      <c r="P15" s="54"/>
      <c r="Q15" s="58"/>
      <c r="R15" s="18"/>
      <c r="S15" s="20"/>
      <c r="T15" s="19"/>
    </row>
    <row r="16" spans="1:20" s="21" customFormat="1" ht="15" customHeight="1">
      <c r="A16" s="4"/>
      <c r="B16" s="4"/>
      <c r="C16" s="17"/>
      <c r="D16" s="17"/>
      <c r="E16" s="17"/>
      <c r="F16" s="42"/>
      <c r="G16" s="53"/>
      <c r="H16" s="54"/>
      <c r="I16" s="53"/>
      <c r="J16" s="54"/>
      <c r="K16" s="53"/>
      <c r="L16" s="54"/>
      <c r="M16" s="53"/>
      <c r="N16" s="54"/>
      <c r="O16" s="53"/>
      <c r="P16" s="54"/>
      <c r="Q16" s="58"/>
      <c r="R16" s="18"/>
      <c r="S16" s="20"/>
      <c r="T16" s="19"/>
    </row>
    <row r="17" spans="1:20" s="21" customFormat="1" ht="15" customHeight="1">
      <c r="A17" s="4"/>
      <c r="B17" s="4" t="e">
        <v>#N/A</v>
      </c>
      <c r="C17" s="17" t="e">
        <v>#N/A</v>
      </c>
      <c r="D17" s="17" t="e">
        <v>#N/A</v>
      </c>
      <c r="E17" s="17" t="e">
        <v>#N/A</v>
      </c>
      <c r="F17" s="42" t="e">
        <v>#N/A</v>
      </c>
      <c r="G17" s="53"/>
      <c r="H17" s="54"/>
      <c r="I17" s="53"/>
      <c r="J17" s="54"/>
      <c r="K17" s="53"/>
      <c r="L17" s="54"/>
      <c r="M17" s="53"/>
      <c r="N17" s="54"/>
      <c r="O17" s="53"/>
      <c r="P17" s="54"/>
      <c r="Q17" s="58">
        <f aca="true" t="shared" si="0" ref="Q17:Q25">IF(ISTEXT(C17),SUM(G17:P17),0)</f>
        <v>0</v>
      </c>
      <c r="R17" s="18">
        <f aca="true" t="shared" si="1" ref="R17:R25">IF(ISTEXT(C17),SUM(G17:P17)/Q$4*20,0)</f>
        <v>0</v>
      </c>
      <c r="S17" s="20" t="str">
        <f aca="true" t="shared" si="2" ref="S17:S25">IF(ISTEXT(C17),IF(ISNA(MATCH(0,G17:P17,0)),R17,"nc"),"pe")</f>
        <v>pe</v>
      </c>
      <c r="T17" s="19" t="str">
        <f aca="true" t="shared" si="3" ref="T17:T25">IF(ISTEXT(C17),IF(ISNUMBER(S17),RANK(S17,S$6:S$25),"nc"),"pe")</f>
        <v>pe</v>
      </c>
    </row>
    <row r="18" spans="1:20" s="21" customFormat="1" ht="15" customHeight="1">
      <c r="A18" s="4"/>
      <c r="B18" s="4" t="e">
        <v>#N/A</v>
      </c>
      <c r="C18" s="17" t="e">
        <v>#N/A</v>
      </c>
      <c r="D18" s="17" t="e">
        <v>#N/A</v>
      </c>
      <c r="E18" s="17" t="e">
        <v>#N/A</v>
      </c>
      <c r="F18" s="42" t="e">
        <v>#N/A</v>
      </c>
      <c r="G18" s="53"/>
      <c r="H18" s="54"/>
      <c r="I18" s="53"/>
      <c r="J18" s="54"/>
      <c r="K18" s="53"/>
      <c r="L18" s="54"/>
      <c r="M18" s="53"/>
      <c r="N18" s="54"/>
      <c r="O18" s="53"/>
      <c r="P18" s="54"/>
      <c r="Q18" s="58">
        <f t="shared" si="0"/>
        <v>0</v>
      </c>
      <c r="R18" s="18">
        <f t="shared" si="1"/>
        <v>0</v>
      </c>
      <c r="S18" s="20" t="str">
        <f t="shared" si="2"/>
        <v>pe</v>
      </c>
      <c r="T18" s="19" t="str">
        <f t="shared" si="3"/>
        <v>pe</v>
      </c>
    </row>
    <row r="19" spans="1:20" s="21" customFormat="1" ht="15" customHeight="1">
      <c r="A19" s="4"/>
      <c r="B19" s="4" t="e">
        <v>#N/A</v>
      </c>
      <c r="C19" s="17" t="e">
        <v>#N/A</v>
      </c>
      <c r="D19" s="17" t="e">
        <v>#N/A</v>
      </c>
      <c r="E19" s="17" t="e">
        <v>#N/A</v>
      </c>
      <c r="F19" s="42" t="e">
        <v>#N/A</v>
      </c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8">
        <f t="shared" si="0"/>
        <v>0</v>
      </c>
      <c r="R19" s="18">
        <f t="shared" si="1"/>
        <v>0</v>
      </c>
      <c r="S19" s="20" t="str">
        <f t="shared" si="2"/>
        <v>pe</v>
      </c>
      <c r="T19" s="19" t="str">
        <f t="shared" si="3"/>
        <v>pe</v>
      </c>
    </row>
    <row r="20" spans="1:20" s="21" customFormat="1" ht="15" customHeight="1">
      <c r="A20" s="4"/>
      <c r="B20" s="4" t="e">
        <v>#N/A</v>
      </c>
      <c r="C20" s="17" t="e">
        <v>#N/A</v>
      </c>
      <c r="D20" s="17" t="e">
        <v>#N/A</v>
      </c>
      <c r="E20" s="17" t="e">
        <v>#N/A</v>
      </c>
      <c r="F20" s="42" t="e">
        <v>#N/A</v>
      </c>
      <c r="G20" s="53"/>
      <c r="H20" s="54"/>
      <c r="I20" s="53"/>
      <c r="J20" s="54"/>
      <c r="K20" s="53"/>
      <c r="L20" s="54"/>
      <c r="M20" s="53"/>
      <c r="N20" s="54"/>
      <c r="O20" s="53"/>
      <c r="P20" s="54"/>
      <c r="Q20" s="58">
        <f t="shared" si="0"/>
        <v>0</v>
      </c>
      <c r="R20" s="18">
        <f t="shared" si="1"/>
        <v>0</v>
      </c>
      <c r="S20" s="20" t="str">
        <f t="shared" si="2"/>
        <v>pe</v>
      </c>
      <c r="T20" s="19" t="str">
        <f t="shared" si="3"/>
        <v>pe</v>
      </c>
    </row>
    <row r="21" spans="1:20" s="21" customFormat="1" ht="15" customHeight="1">
      <c r="A21" s="4"/>
      <c r="B21" s="4" t="e">
        <v>#N/A</v>
      </c>
      <c r="C21" s="17" t="e">
        <v>#N/A</v>
      </c>
      <c r="D21" s="17" t="e">
        <v>#N/A</v>
      </c>
      <c r="E21" s="17" t="e">
        <v>#N/A</v>
      </c>
      <c r="F21" s="42" t="e">
        <v>#N/A</v>
      </c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8">
        <f t="shared" si="0"/>
        <v>0</v>
      </c>
      <c r="R21" s="18">
        <f t="shared" si="1"/>
        <v>0</v>
      </c>
      <c r="S21" s="20" t="str">
        <f t="shared" si="2"/>
        <v>pe</v>
      </c>
      <c r="T21" s="19" t="str">
        <f t="shared" si="3"/>
        <v>pe</v>
      </c>
    </row>
    <row r="22" spans="1:20" s="21" customFormat="1" ht="15" customHeight="1">
      <c r="A22" s="4"/>
      <c r="B22" s="4" t="e">
        <v>#N/A</v>
      </c>
      <c r="C22" s="17" t="e">
        <v>#N/A</v>
      </c>
      <c r="D22" s="17" t="e">
        <v>#N/A</v>
      </c>
      <c r="E22" s="17" t="e">
        <v>#N/A</v>
      </c>
      <c r="F22" s="42" t="e">
        <v>#N/A</v>
      </c>
      <c r="G22" s="53"/>
      <c r="H22" s="54"/>
      <c r="I22" s="53"/>
      <c r="J22" s="54"/>
      <c r="K22" s="53"/>
      <c r="L22" s="54"/>
      <c r="M22" s="53"/>
      <c r="N22" s="54"/>
      <c r="O22" s="53"/>
      <c r="P22" s="54"/>
      <c r="Q22" s="58">
        <f t="shared" si="0"/>
        <v>0</v>
      </c>
      <c r="R22" s="18">
        <f t="shared" si="1"/>
        <v>0</v>
      </c>
      <c r="S22" s="20" t="str">
        <f t="shared" si="2"/>
        <v>pe</v>
      </c>
      <c r="T22" s="19" t="str">
        <f t="shared" si="3"/>
        <v>pe</v>
      </c>
    </row>
    <row r="23" spans="1:20" s="21" customFormat="1" ht="15" customHeight="1">
      <c r="A23" s="4"/>
      <c r="B23" s="4" t="e">
        <v>#N/A</v>
      </c>
      <c r="C23" s="17" t="e">
        <v>#N/A</v>
      </c>
      <c r="D23" s="17" t="e">
        <v>#N/A</v>
      </c>
      <c r="E23" s="17" t="e">
        <v>#N/A</v>
      </c>
      <c r="F23" s="42" t="e">
        <v>#N/A</v>
      </c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8">
        <f t="shared" si="0"/>
        <v>0</v>
      </c>
      <c r="R23" s="18">
        <f t="shared" si="1"/>
        <v>0</v>
      </c>
      <c r="S23" s="20" t="str">
        <f t="shared" si="2"/>
        <v>pe</v>
      </c>
      <c r="T23" s="19" t="str">
        <f t="shared" si="3"/>
        <v>pe</v>
      </c>
    </row>
    <row r="24" spans="1:20" s="21" customFormat="1" ht="15" customHeight="1">
      <c r="A24" s="4"/>
      <c r="B24" s="4" t="e">
        <v>#N/A</v>
      </c>
      <c r="C24" s="17" t="e">
        <v>#N/A</v>
      </c>
      <c r="D24" s="17" t="e">
        <v>#N/A</v>
      </c>
      <c r="E24" s="17" t="e">
        <v>#N/A</v>
      </c>
      <c r="F24" s="42" t="e">
        <v>#N/A</v>
      </c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8">
        <f t="shared" si="0"/>
        <v>0</v>
      </c>
      <c r="R24" s="18">
        <f t="shared" si="1"/>
        <v>0</v>
      </c>
      <c r="S24" s="20" t="str">
        <f t="shared" si="2"/>
        <v>pe</v>
      </c>
      <c r="T24" s="19" t="str">
        <f t="shared" si="3"/>
        <v>pe</v>
      </c>
    </row>
    <row r="25" spans="1:20" s="21" customFormat="1" ht="15" customHeight="1">
      <c r="A25" s="4"/>
      <c r="B25" s="4" t="e">
        <v>#N/A</v>
      </c>
      <c r="C25" s="17" t="e">
        <v>#N/A</v>
      </c>
      <c r="D25" s="17" t="e">
        <v>#N/A</v>
      </c>
      <c r="E25" s="17" t="e">
        <v>#N/A</v>
      </c>
      <c r="F25" s="42" t="e">
        <v>#N/A</v>
      </c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8">
        <f t="shared" si="0"/>
        <v>0</v>
      </c>
      <c r="R25" s="18">
        <f t="shared" si="1"/>
        <v>0</v>
      </c>
      <c r="S25" s="20" t="str">
        <f t="shared" si="2"/>
        <v>pe</v>
      </c>
      <c r="T25" s="19" t="str">
        <f t="shared" si="3"/>
        <v>pe</v>
      </c>
    </row>
    <row r="26" spans="1:20" ht="12.7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</row>
    <row r="27" spans="3:18" ht="12.75">
      <c r="C27" s="11" t="s">
        <v>27</v>
      </c>
      <c r="D27" s="12"/>
      <c r="E27" s="13"/>
      <c r="F27" s="13"/>
      <c r="G27" s="62"/>
      <c r="H27" s="60">
        <f aca="true" t="shared" si="4" ref="H27:Q27">COUNTIF(G6:G25,0)</f>
        <v>0</v>
      </c>
      <c r="I27" s="60">
        <f t="shared" si="4"/>
        <v>0</v>
      </c>
      <c r="J27" s="60">
        <f t="shared" si="4"/>
        <v>0</v>
      </c>
      <c r="K27" s="60">
        <f t="shared" si="4"/>
        <v>0</v>
      </c>
      <c r="L27" s="60">
        <f t="shared" si="4"/>
        <v>0</v>
      </c>
      <c r="M27" s="60">
        <f t="shared" si="4"/>
        <v>0</v>
      </c>
      <c r="N27" s="60">
        <f t="shared" si="4"/>
        <v>0</v>
      </c>
      <c r="O27" s="60">
        <f t="shared" si="4"/>
        <v>0</v>
      </c>
      <c r="P27" s="60">
        <f t="shared" si="4"/>
        <v>0</v>
      </c>
      <c r="Q27" s="16">
        <f t="shared" si="4"/>
        <v>0</v>
      </c>
      <c r="R27" s="23"/>
    </row>
    <row r="28" spans="3:18" ht="12.75">
      <c r="C28" s="6" t="s">
        <v>38</v>
      </c>
      <c r="D28" s="7"/>
      <c r="E28" s="8"/>
      <c r="F28" s="8"/>
      <c r="G28" s="60">
        <f>SUM(G6:G25)</f>
        <v>0</v>
      </c>
      <c r="H28" s="60">
        <f>SUM(H6:H25)</f>
        <v>0</v>
      </c>
      <c r="I28" s="60">
        <f aca="true" t="shared" si="5" ref="I28:P28">SUM(I6:I25)</f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60">
        <f t="shared" si="5"/>
        <v>0</v>
      </c>
      <c r="O28" s="60">
        <f t="shared" si="5"/>
        <v>0</v>
      </c>
      <c r="P28" s="60">
        <f t="shared" si="5"/>
        <v>0</v>
      </c>
      <c r="Q28" s="5" t="str">
        <f>IF(SUM(G28:P28)&lt;&gt;SUM(Q6:Q25),"err!","ok!")</f>
        <v>ok!</v>
      </c>
      <c r="R28" s="23"/>
    </row>
    <row r="29" spans="3:18" ht="12.75">
      <c r="C29" s="6" t="s">
        <v>28</v>
      </c>
      <c r="D29" s="7"/>
      <c r="E29" s="8"/>
      <c r="F29" s="8"/>
      <c r="G29" s="62"/>
      <c r="H29" s="60">
        <f aca="true" t="shared" si="6" ref="H29:Q29">MAX(G6:G25)</f>
        <v>0</v>
      </c>
      <c r="I29" s="60">
        <f t="shared" si="6"/>
        <v>0</v>
      </c>
      <c r="J29" s="60">
        <f t="shared" si="6"/>
        <v>0</v>
      </c>
      <c r="K29" s="60">
        <f t="shared" si="6"/>
        <v>0</v>
      </c>
      <c r="L29" s="60">
        <f t="shared" si="6"/>
        <v>0</v>
      </c>
      <c r="M29" s="60">
        <f t="shared" si="6"/>
        <v>0</v>
      </c>
      <c r="N29" s="60">
        <f t="shared" si="6"/>
        <v>0</v>
      </c>
      <c r="O29" s="60">
        <f t="shared" si="6"/>
        <v>0</v>
      </c>
      <c r="P29" s="60">
        <f t="shared" si="6"/>
        <v>0</v>
      </c>
      <c r="Q29" s="14">
        <f t="shared" si="6"/>
        <v>0</v>
      </c>
      <c r="R29" s="23"/>
    </row>
    <row r="30" spans="3:18" ht="12.75">
      <c r="C30" s="6" t="s">
        <v>29</v>
      </c>
      <c r="D30" s="7"/>
      <c r="E30" s="8"/>
      <c r="F30" s="8"/>
      <c r="G30" s="62"/>
      <c r="H30" s="60">
        <f aca="true" t="shared" si="7" ref="H30:Q30">MIN(G6:G25)</f>
        <v>0</v>
      </c>
      <c r="I30" s="60">
        <f t="shared" si="7"/>
        <v>0</v>
      </c>
      <c r="J30" s="60">
        <f t="shared" si="7"/>
        <v>0</v>
      </c>
      <c r="K30" s="60">
        <f t="shared" si="7"/>
        <v>0</v>
      </c>
      <c r="L30" s="60">
        <f t="shared" si="7"/>
        <v>0</v>
      </c>
      <c r="M30" s="60">
        <f t="shared" si="7"/>
        <v>0</v>
      </c>
      <c r="N30" s="60">
        <f t="shared" si="7"/>
        <v>0</v>
      </c>
      <c r="O30" s="60">
        <f t="shared" si="7"/>
        <v>0</v>
      </c>
      <c r="P30" s="60">
        <f t="shared" si="7"/>
        <v>0</v>
      </c>
      <c r="Q30" s="14">
        <f t="shared" si="7"/>
        <v>0</v>
      </c>
      <c r="R30" s="23"/>
    </row>
    <row r="31" spans="3:18" ht="12.75">
      <c r="C31" s="6" t="s">
        <v>31</v>
      </c>
      <c r="D31" s="7"/>
      <c r="E31" s="8"/>
      <c r="F31" s="8"/>
      <c r="G31" s="62"/>
      <c r="H31" s="61" t="e">
        <f aca="true" t="shared" si="8" ref="H31:Q31">AVERAGE(G6:G25)</f>
        <v>#DIV/0!</v>
      </c>
      <c r="I31" s="61" t="e">
        <f t="shared" si="8"/>
        <v>#DIV/0!</v>
      </c>
      <c r="J31" s="61" t="e">
        <f t="shared" si="8"/>
        <v>#DIV/0!</v>
      </c>
      <c r="K31" s="61" t="e">
        <f t="shared" si="8"/>
        <v>#DIV/0!</v>
      </c>
      <c r="L31" s="61" t="e">
        <f t="shared" si="8"/>
        <v>#DIV/0!</v>
      </c>
      <c r="M31" s="61" t="e">
        <f t="shared" si="8"/>
        <v>#DIV/0!</v>
      </c>
      <c r="N31" s="61" t="e">
        <f t="shared" si="8"/>
        <v>#DIV/0!</v>
      </c>
      <c r="O31" s="61" t="e">
        <f t="shared" si="8"/>
        <v>#DIV/0!</v>
      </c>
      <c r="P31" s="61" t="e">
        <f t="shared" si="8"/>
        <v>#DIV/0!</v>
      </c>
      <c r="Q31" s="15" t="e">
        <f t="shared" si="8"/>
        <v>#DIV/0!</v>
      </c>
      <c r="R31" s="24"/>
    </row>
    <row r="32" spans="3:18" ht="12.75">
      <c r="C32" s="6" t="s">
        <v>30</v>
      </c>
      <c r="D32" s="7"/>
      <c r="E32" s="8"/>
      <c r="F32" s="8"/>
      <c r="G32" s="62"/>
      <c r="H32" s="61" t="e">
        <f aca="true" t="shared" si="9" ref="H32:Q32">STDEVPA(G6:G25)</f>
        <v>#DIV/0!</v>
      </c>
      <c r="I32" s="61" t="e">
        <f t="shared" si="9"/>
        <v>#DIV/0!</v>
      </c>
      <c r="J32" s="61" t="e">
        <f t="shared" si="9"/>
        <v>#DIV/0!</v>
      </c>
      <c r="K32" s="61" t="e">
        <f t="shared" si="9"/>
        <v>#DIV/0!</v>
      </c>
      <c r="L32" s="61" t="e">
        <f t="shared" si="9"/>
        <v>#DIV/0!</v>
      </c>
      <c r="M32" s="61" t="e">
        <f t="shared" si="9"/>
        <v>#DIV/0!</v>
      </c>
      <c r="N32" s="61" t="e">
        <f t="shared" si="9"/>
        <v>#DIV/0!</v>
      </c>
      <c r="O32" s="61" t="e">
        <f t="shared" si="9"/>
        <v>#DIV/0!</v>
      </c>
      <c r="P32" s="61" t="e">
        <f t="shared" si="9"/>
        <v>#DIV/0!</v>
      </c>
      <c r="Q32" s="15" t="e">
        <f t="shared" si="9"/>
        <v>#DIV/0!</v>
      </c>
      <c r="R32" s="24"/>
    </row>
    <row r="44" ht="12.75">
      <c r="C44">
        <f>PROPER(C26)</f>
      </c>
    </row>
  </sheetData>
  <sheetProtection/>
  <mergeCells count="11">
    <mergeCell ref="I2:J2"/>
    <mergeCell ref="M2:N2"/>
    <mergeCell ref="A26:T26"/>
    <mergeCell ref="G1:H1"/>
    <mergeCell ref="O1:P1"/>
    <mergeCell ref="G2:H2"/>
    <mergeCell ref="O2:P2"/>
    <mergeCell ref="I1:J1"/>
    <mergeCell ref="K1:L1"/>
    <mergeCell ref="M1:N1"/>
    <mergeCell ref="K2:L2"/>
  </mergeCells>
  <conditionalFormatting sqref="G6:P25">
    <cfRule type="expression" priority="1" dxfId="6" stopIfTrue="1">
      <formula>MOD(ROW(),2)</formula>
    </cfRule>
  </conditionalFormatting>
  <printOptions horizontalCentered="1"/>
  <pageMargins left="0.3937007874015748" right="0.3937007874015748" top="1.37" bottom="0.7874015748031497" header="0.8" footer="0.5118110236220472"/>
  <pageSetup fitToHeight="0" fitToWidth="1" horizontalDpi="600" verticalDpi="600" orientation="landscape" paperSize="9" scale="76" r:id="rId2"/>
  <headerFooter alignWithMargins="0">
    <oddHeader>&amp;C&amp;20WTA de FONTAINEBLEAU - 28 mai 2017</oddHeader>
    <oddFooter>&amp;C&amp;F - &amp;A&amp;R&amp;D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43"/>
    <pageSetUpPr fitToPage="1"/>
  </sheetPr>
  <dimension ref="A1:U49"/>
  <sheetViews>
    <sheetView view="pageLayout" workbookViewId="0" topLeftCell="A1">
      <pane ySplit="6975" topLeftCell="A15" activePane="topLeft" state="split"/>
      <selection pane="topLeft" activeCell="A31" sqref="A31:IV31"/>
      <selection pane="bottomLeft" activeCell="B15" sqref="B15"/>
    </sheetView>
  </sheetViews>
  <sheetFormatPr defaultColWidth="11.421875" defaultRowHeight="12.75" outlineLevelCol="1"/>
  <cols>
    <col min="1" max="2" width="4.7109375" style="0" customWidth="1"/>
    <col min="3" max="3" width="32.7109375" style="0" customWidth="1"/>
    <col min="4" max="4" width="6.00390625" style="5" bestFit="1" customWidth="1"/>
    <col min="5" max="5" width="3.7109375" style="0" customWidth="1"/>
    <col min="6" max="6" width="18.7109375" style="0" customWidth="1"/>
    <col min="7" max="16" width="8.7109375" style="0" customWidth="1"/>
    <col min="17" max="17" width="5.140625" style="0" customWidth="1"/>
    <col min="18" max="18" width="8.57421875" style="0" customWidth="1"/>
    <col min="19" max="19" width="8.57421875" style="0" customWidth="1" outlineLevel="1"/>
    <col min="20" max="20" width="5.28125" style="0" bestFit="1" customWidth="1"/>
  </cols>
  <sheetData>
    <row r="1" spans="3:16" ht="16.5" customHeight="1">
      <c r="C1" s="35" t="s">
        <v>20</v>
      </c>
      <c r="D1" s="4">
        <f>COUNT(B6:B30)</f>
        <v>24</v>
      </c>
      <c r="E1" s="36"/>
      <c r="F1" s="45" t="s">
        <v>21</v>
      </c>
      <c r="G1" s="79" t="s">
        <v>2</v>
      </c>
      <c r="H1" s="80"/>
      <c r="I1" s="79" t="s">
        <v>3</v>
      </c>
      <c r="J1" s="80"/>
      <c r="K1" s="79" t="s">
        <v>4</v>
      </c>
      <c r="L1" s="80"/>
      <c r="M1" s="79" t="s">
        <v>5</v>
      </c>
      <c r="N1" s="80"/>
      <c r="O1" s="79" t="s">
        <v>6</v>
      </c>
      <c r="P1" s="80"/>
    </row>
    <row r="2" spans="6:18" ht="12.75">
      <c r="F2" s="39" t="s">
        <v>39</v>
      </c>
      <c r="G2" s="74" t="s">
        <v>71</v>
      </c>
      <c r="H2" s="75"/>
      <c r="I2" s="74" t="s">
        <v>73</v>
      </c>
      <c r="J2" s="75"/>
      <c r="K2" s="74" t="s">
        <v>72</v>
      </c>
      <c r="L2" s="75"/>
      <c r="M2" s="74" t="s">
        <v>74</v>
      </c>
      <c r="N2" s="75"/>
      <c r="O2" s="74" t="s">
        <v>70</v>
      </c>
      <c r="P2" s="75"/>
      <c r="Q2" s="2"/>
      <c r="R2" s="2"/>
    </row>
    <row r="3" spans="3:18" ht="108" customHeight="1">
      <c r="C3" s="22"/>
      <c r="F3" s="40" t="s">
        <v>24</v>
      </c>
      <c r="G3" s="47" t="s">
        <v>75</v>
      </c>
      <c r="H3" s="48"/>
      <c r="I3" s="47" t="s">
        <v>76</v>
      </c>
      <c r="J3" s="57"/>
      <c r="K3" s="47" t="s">
        <v>77</v>
      </c>
      <c r="L3" s="48"/>
      <c r="M3" s="47" t="s">
        <v>78</v>
      </c>
      <c r="N3" s="57"/>
      <c r="O3" s="47" t="s">
        <v>79</v>
      </c>
      <c r="P3" s="48"/>
      <c r="Q3" s="2"/>
      <c r="R3" s="3"/>
    </row>
    <row r="4" spans="1:20" ht="12.75">
      <c r="A4" s="27" t="s">
        <v>35</v>
      </c>
      <c r="B4" s="27"/>
      <c r="C4" s="27"/>
      <c r="D4" s="28"/>
      <c r="E4" s="27"/>
      <c r="F4" s="33" t="s">
        <v>34</v>
      </c>
      <c r="G4" s="49">
        <v>20</v>
      </c>
      <c r="H4" s="50"/>
      <c r="I4" s="49">
        <v>20</v>
      </c>
      <c r="J4" s="50"/>
      <c r="K4" s="49">
        <v>20</v>
      </c>
      <c r="L4" s="50"/>
      <c r="M4" s="49">
        <v>20</v>
      </c>
      <c r="N4" s="50"/>
      <c r="O4" s="49">
        <v>20</v>
      </c>
      <c r="P4" s="50"/>
      <c r="Q4" s="59">
        <f>SUM(G4:P4)</f>
        <v>100</v>
      </c>
      <c r="R4" s="25"/>
      <c r="S4" s="26"/>
      <c r="T4" s="26"/>
    </row>
    <row r="5" spans="1:20" s="31" customFormat="1" ht="12">
      <c r="A5" s="30" t="s">
        <v>37</v>
      </c>
      <c r="B5" s="29" t="s">
        <v>36</v>
      </c>
      <c r="C5" s="30" t="s">
        <v>0</v>
      </c>
      <c r="D5" s="29" t="s">
        <v>7</v>
      </c>
      <c r="E5" s="30" t="s">
        <v>26</v>
      </c>
      <c r="F5" s="41" t="s">
        <v>1</v>
      </c>
      <c r="G5" s="51" t="s">
        <v>8</v>
      </c>
      <c r="H5" s="52" t="s">
        <v>9</v>
      </c>
      <c r="I5" s="51" t="s">
        <v>10</v>
      </c>
      <c r="J5" s="52" t="s">
        <v>32</v>
      </c>
      <c r="K5" s="51" t="s">
        <v>11</v>
      </c>
      <c r="L5" s="52" t="s">
        <v>19</v>
      </c>
      <c r="M5" s="51" t="s">
        <v>12</v>
      </c>
      <c r="N5" s="52" t="s">
        <v>33</v>
      </c>
      <c r="O5" s="51" t="s">
        <v>13</v>
      </c>
      <c r="P5" s="52" t="s">
        <v>14</v>
      </c>
      <c r="Q5" s="46" t="s">
        <v>16</v>
      </c>
      <c r="R5" s="30" t="s">
        <v>17</v>
      </c>
      <c r="S5" s="30" t="s">
        <v>18</v>
      </c>
      <c r="T5" s="30" t="s">
        <v>15</v>
      </c>
    </row>
    <row r="6" spans="1:20" s="21" customFormat="1" ht="15" customHeight="1">
      <c r="A6" s="4">
        <v>75</v>
      </c>
      <c r="B6" s="4">
        <f>VLOOKUP($A6,'[1]ListeWT'!$D$73:$P$131,2,FALSE)</f>
        <v>1</v>
      </c>
      <c r="C6" s="72" t="str">
        <f>VLOOKUP($A6,'[1]ListeWT'!$D$73:$P$131,3,FALSE)</f>
        <v>Miss Tral des Tourbiere de la Souche</v>
      </c>
      <c r="D6" s="72" t="str">
        <f>VLOOKUP($A6,'[1]ListeWT'!$D$73:$P$131,5,FALSE)</f>
        <v>LABRADOR</v>
      </c>
      <c r="E6" s="4" t="str">
        <f>VLOOKUP($A6,'[1]ListeWT'!$D$73:$P$131,6,FALSE)</f>
        <v>M</v>
      </c>
      <c r="F6" s="72" t="str">
        <f>VLOOKUP($A6,'[1]ListeWT'!$D$73:$P$131,12,FALSE)</f>
        <v>Ludovic Collot</v>
      </c>
      <c r="G6" s="53">
        <v>18</v>
      </c>
      <c r="H6" s="54"/>
      <c r="I6" s="53">
        <v>17</v>
      </c>
      <c r="J6" s="54"/>
      <c r="K6" s="53">
        <v>17</v>
      </c>
      <c r="L6" s="54"/>
      <c r="M6" s="53">
        <v>19</v>
      </c>
      <c r="N6" s="54"/>
      <c r="O6" s="53">
        <v>19</v>
      </c>
      <c r="P6" s="54"/>
      <c r="Q6" s="58">
        <f aca="true" t="shared" si="0" ref="Q6:Q30">IF(ISTEXT(C6),SUM(G6:P6),0)</f>
        <v>90</v>
      </c>
      <c r="R6" s="18">
        <f aca="true" t="shared" si="1" ref="R6:R30">IF(ISTEXT(C6),SUM(G6:P6)/Q$4*20,0)</f>
        <v>18</v>
      </c>
      <c r="S6" s="73">
        <v>1</v>
      </c>
      <c r="T6" s="19"/>
    </row>
    <row r="7" spans="1:20" s="21" customFormat="1" ht="15" customHeight="1">
      <c r="A7" s="4">
        <v>71</v>
      </c>
      <c r="B7" s="4">
        <f>VLOOKUP($A7,'[1]ListeWT'!$D$73:$P$131,2,FALSE)</f>
        <v>19</v>
      </c>
      <c r="C7" s="72" t="str">
        <f>VLOOKUP($A7,'[1]ListeWT'!$D$73:$P$131,3,FALSE)</f>
        <v>Livima Des Songes De Verbeia</v>
      </c>
      <c r="D7" s="72" t="str">
        <f>VLOOKUP($A7,'[1]ListeWT'!$D$73:$P$131,5,FALSE)</f>
        <v>GOLDEN</v>
      </c>
      <c r="E7" s="4" t="str">
        <f>VLOOKUP($A7,'[1]ListeWT'!$D$73:$P$131,6,FALSE)</f>
        <v>F</v>
      </c>
      <c r="F7" s="72" t="str">
        <f>VLOOKUP($A7,'[1]ListeWT'!$D$73:$P$131,12,FALSE)</f>
        <v>Corinne Villeroy de Galhau</v>
      </c>
      <c r="G7" s="53">
        <v>17</v>
      </c>
      <c r="H7" s="54"/>
      <c r="I7" s="53">
        <v>20</v>
      </c>
      <c r="J7" s="54"/>
      <c r="K7" s="53">
        <v>18</v>
      </c>
      <c r="L7" s="54"/>
      <c r="M7" s="53">
        <v>14</v>
      </c>
      <c r="N7" s="54"/>
      <c r="O7" s="53">
        <v>18</v>
      </c>
      <c r="P7" s="54"/>
      <c r="Q7" s="58">
        <f t="shared" si="0"/>
        <v>87</v>
      </c>
      <c r="R7" s="18">
        <f t="shared" si="1"/>
        <v>17.4</v>
      </c>
      <c r="S7" s="73">
        <v>2</v>
      </c>
      <c r="T7" s="19"/>
    </row>
    <row r="8" spans="1:20" s="21" customFormat="1" ht="15" customHeight="1">
      <c r="A8" s="4">
        <v>87</v>
      </c>
      <c r="B8" s="4">
        <f>VLOOKUP($A8,'[1]ListeWT'!$D$73:$P$131,2,FALSE)</f>
        <v>6</v>
      </c>
      <c r="C8" s="72" t="str">
        <f>VLOOKUP($A8,'[1]ListeWT'!$D$73:$P$131,3,FALSE)</f>
        <v>Lucky des Bords de Sange</v>
      </c>
      <c r="D8" s="72" t="str">
        <f>VLOOKUP($A8,'[1]ListeWT'!$D$73:$P$131,5,FALSE)</f>
        <v>LABRADOR</v>
      </c>
      <c r="E8" s="4" t="str">
        <f>VLOOKUP($A8,'[1]ListeWT'!$D$73:$P$131,6,FALSE)</f>
        <v>M</v>
      </c>
      <c r="F8" s="72" t="str">
        <f>VLOOKUP($A8,'[1]ListeWT'!$D$73:$P$131,12,FALSE)</f>
        <v>Stéphane PUISSET</v>
      </c>
      <c r="G8" s="53">
        <v>17</v>
      </c>
      <c r="H8" s="54"/>
      <c r="I8" s="53">
        <v>20</v>
      </c>
      <c r="J8" s="54"/>
      <c r="K8" s="53">
        <v>13</v>
      </c>
      <c r="L8" s="54"/>
      <c r="M8" s="53">
        <v>17</v>
      </c>
      <c r="N8" s="54"/>
      <c r="O8" s="53">
        <v>18</v>
      </c>
      <c r="P8" s="54"/>
      <c r="Q8" s="58">
        <f t="shared" si="0"/>
        <v>85</v>
      </c>
      <c r="R8" s="18">
        <f t="shared" si="1"/>
        <v>17</v>
      </c>
      <c r="S8" s="73">
        <v>3</v>
      </c>
      <c r="T8" s="19"/>
    </row>
    <row r="9" spans="1:20" s="21" customFormat="1" ht="15" customHeight="1">
      <c r="A9" s="4">
        <v>68</v>
      </c>
      <c r="B9" s="4">
        <f>VLOOKUP($A9,'[1]ListeWT'!$D$73:$P$131,2,FALSE)</f>
        <v>5</v>
      </c>
      <c r="C9" s="72" t="str">
        <f>VLOOKUP($A9,'[1]ListeWT'!$D$73:$P$131,3,FALSE)</f>
        <v>Lucky Bramy du clos des Vignes Savrony </v>
      </c>
      <c r="D9" s="72" t="str">
        <f>VLOOKUP($A9,'[1]ListeWT'!$D$73:$P$131,5,FALSE)</f>
        <v>FLAT COATED</v>
      </c>
      <c r="E9" s="4" t="str">
        <f>VLOOKUP($A9,'[1]ListeWT'!$D$73:$P$131,6,FALSE)</f>
        <v>F</v>
      </c>
      <c r="F9" s="72" t="str">
        <f>VLOOKUP($A9,'[1]ListeWT'!$D$73:$P$131,12,FALSE)</f>
        <v>Virginie GOMBERT</v>
      </c>
      <c r="G9" s="53">
        <v>17</v>
      </c>
      <c r="H9" s="54"/>
      <c r="I9" s="53">
        <v>18</v>
      </c>
      <c r="J9" s="54"/>
      <c r="K9" s="53">
        <v>16</v>
      </c>
      <c r="L9" s="54"/>
      <c r="M9" s="53">
        <v>13</v>
      </c>
      <c r="N9" s="54"/>
      <c r="O9" s="53">
        <v>19</v>
      </c>
      <c r="P9" s="54"/>
      <c r="Q9" s="58">
        <f t="shared" si="0"/>
        <v>83</v>
      </c>
      <c r="R9" s="18">
        <f t="shared" si="1"/>
        <v>16.599999999999998</v>
      </c>
      <c r="S9" s="73">
        <v>4</v>
      </c>
      <c r="T9" s="19"/>
    </row>
    <row r="10" spans="1:20" s="21" customFormat="1" ht="15" customHeight="1">
      <c r="A10" s="4">
        <v>88</v>
      </c>
      <c r="B10" s="4">
        <f>VLOOKUP($A10,'[1]ListeWT'!$D$73:$P$131,2,FALSE)</f>
        <v>13</v>
      </c>
      <c r="C10" s="72" t="str">
        <f>VLOOKUP($A10,'[1]ListeWT'!$D$73:$P$131,3,FALSE)</f>
        <v>Hardy de Laylydop</v>
      </c>
      <c r="D10" s="72" t="str">
        <f>VLOOKUP($A10,'[1]ListeWT'!$D$73:$P$131,5,FALSE)</f>
        <v>GOLDEN</v>
      </c>
      <c r="E10" s="4" t="str">
        <f>VLOOKUP($A10,'[1]ListeWT'!$D$73:$P$131,6,FALSE)</f>
        <v>M</v>
      </c>
      <c r="F10" s="72" t="str">
        <f>VLOOKUP($A10,'[1]ListeWT'!$D$73:$P$131,12,FALSE)</f>
        <v>Marie Noël Garner</v>
      </c>
      <c r="G10" s="53">
        <v>17</v>
      </c>
      <c r="H10" s="54"/>
      <c r="I10" s="53">
        <v>10</v>
      </c>
      <c r="J10" s="54"/>
      <c r="K10" s="53">
        <v>17</v>
      </c>
      <c r="L10" s="54"/>
      <c r="M10" s="53">
        <v>20</v>
      </c>
      <c r="N10" s="54"/>
      <c r="O10" s="53">
        <v>19</v>
      </c>
      <c r="P10" s="54"/>
      <c r="Q10" s="58">
        <f t="shared" si="0"/>
        <v>83</v>
      </c>
      <c r="R10" s="18">
        <f t="shared" si="1"/>
        <v>16.599999999999998</v>
      </c>
      <c r="S10" s="73">
        <v>4</v>
      </c>
      <c r="T10" s="19"/>
    </row>
    <row r="11" spans="1:20" s="21" customFormat="1" ht="15" customHeight="1">
      <c r="A11" s="4">
        <v>74</v>
      </c>
      <c r="B11" s="4">
        <f>VLOOKUP($A11,'[1]ListeWT'!$D$73:$P$131,2,FALSE)</f>
        <v>8</v>
      </c>
      <c r="C11" s="72" t="str">
        <f>VLOOKUP($A11,'[1]ListeWT'!$D$73:$P$131,3,FALSE)</f>
        <v>Lovely Léonore of Cape Makkovik</v>
      </c>
      <c r="D11" s="72" t="str">
        <f>VLOOKUP($A11,'[1]ListeWT'!$D$73:$P$131,5,FALSE)</f>
        <v>GOLDEN</v>
      </c>
      <c r="E11" s="4" t="str">
        <f>VLOOKUP($A11,'[1]ListeWT'!$D$73:$P$131,6,FALSE)</f>
        <v>F</v>
      </c>
      <c r="F11" s="72" t="str">
        <f>VLOOKUP($A11,'[1]ListeWT'!$D$73:$P$131,12,FALSE)</f>
        <v>Elisabeth Valentin</v>
      </c>
      <c r="G11" s="53">
        <v>14</v>
      </c>
      <c r="H11" s="54"/>
      <c r="I11" s="53">
        <v>20</v>
      </c>
      <c r="J11" s="54"/>
      <c r="K11" s="53">
        <v>13</v>
      </c>
      <c r="L11" s="54"/>
      <c r="M11" s="53">
        <v>12</v>
      </c>
      <c r="N11" s="54"/>
      <c r="O11" s="53">
        <v>20</v>
      </c>
      <c r="P11" s="54"/>
      <c r="Q11" s="58">
        <f t="shared" si="0"/>
        <v>79</v>
      </c>
      <c r="R11" s="18">
        <f t="shared" si="1"/>
        <v>15.8</v>
      </c>
      <c r="S11" s="73">
        <v>6</v>
      </c>
      <c r="T11" s="19"/>
    </row>
    <row r="12" spans="1:20" s="21" customFormat="1" ht="15" customHeight="1">
      <c r="A12" s="4">
        <v>73</v>
      </c>
      <c r="B12" s="4">
        <f>VLOOKUP($A12,'[1]ListeWT'!$D$73:$P$131,2,FALSE)</f>
        <v>17</v>
      </c>
      <c r="C12" s="72" t="str">
        <f>VLOOKUP($A12,'[1]ListeWT'!$D$73:$P$131,3,FALSE)</f>
        <v>Dyana Lys Lightning Speed dit Momoyz</v>
      </c>
      <c r="D12" s="72" t="str">
        <f>VLOOKUP($A12,'[1]ListeWT'!$D$73:$P$131,5,FALSE)</f>
        <v>LABRADOR</v>
      </c>
      <c r="E12" s="4" t="str">
        <f>VLOOKUP($A12,'[1]ListeWT'!$D$73:$P$131,6,FALSE)</f>
        <v>M</v>
      </c>
      <c r="F12" s="72" t="str">
        <f>VLOOKUP($A12,'[1]ListeWT'!$D$73:$P$131,12,FALSE)</f>
        <v>Estelle VILLIER</v>
      </c>
      <c r="G12" s="53">
        <v>19</v>
      </c>
      <c r="H12" s="54"/>
      <c r="I12" s="53">
        <v>20</v>
      </c>
      <c r="J12" s="54"/>
      <c r="K12" s="53">
        <v>16</v>
      </c>
      <c r="L12" s="54"/>
      <c r="M12" s="53">
        <v>0</v>
      </c>
      <c r="N12" s="54"/>
      <c r="O12" s="53">
        <v>20</v>
      </c>
      <c r="P12" s="54"/>
      <c r="Q12" s="58">
        <f t="shared" si="0"/>
        <v>75</v>
      </c>
      <c r="R12" s="18">
        <f t="shared" si="1"/>
        <v>15</v>
      </c>
      <c r="S12" s="73">
        <v>7</v>
      </c>
      <c r="T12" s="19"/>
    </row>
    <row r="13" spans="1:20" s="21" customFormat="1" ht="15" customHeight="1">
      <c r="A13" s="4">
        <v>72</v>
      </c>
      <c r="B13" s="4">
        <f>VLOOKUP($A13,'[1]ListeWT'!$D$73:$P$131,2,FALSE)</f>
        <v>20</v>
      </c>
      <c r="C13" s="72" t="str">
        <f>VLOOKUP($A13,'[1]ListeWT'!$D$73:$P$131,3,FALSE)</f>
        <v>Vindögats Rimfrost</v>
      </c>
      <c r="D13" s="72" t="str">
        <f>VLOOKUP($A13,'[1]ListeWT'!$D$73:$P$131,5,FALSE)</f>
        <v>GOLDEN</v>
      </c>
      <c r="E13" s="4" t="str">
        <f>VLOOKUP($A13,'[1]ListeWT'!$D$73:$P$131,6,FALSE)</f>
        <v>M</v>
      </c>
      <c r="F13" s="72" t="str">
        <f>VLOOKUP($A13,'[1]ListeWT'!$D$73:$P$131,12,FALSE)</f>
        <v>Asa Pehrson</v>
      </c>
      <c r="G13" s="53">
        <v>9</v>
      </c>
      <c r="H13" s="54"/>
      <c r="I13" s="53">
        <v>17</v>
      </c>
      <c r="J13" s="54"/>
      <c r="K13" s="53">
        <v>16</v>
      </c>
      <c r="L13" s="54"/>
      <c r="M13" s="53">
        <v>14</v>
      </c>
      <c r="N13" s="54"/>
      <c r="O13" s="53">
        <v>19</v>
      </c>
      <c r="P13" s="54"/>
      <c r="Q13" s="58">
        <f t="shared" si="0"/>
        <v>75</v>
      </c>
      <c r="R13" s="18">
        <f t="shared" si="1"/>
        <v>15</v>
      </c>
      <c r="S13" s="73">
        <v>8</v>
      </c>
      <c r="T13" s="19"/>
    </row>
    <row r="14" spans="1:20" s="21" customFormat="1" ht="15" customHeight="1">
      <c r="A14" s="4">
        <v>86</v>
      </c>
      <c r="B14" s="4">
        <f>VLOOKUP($A14,'[1]ListeWT'!$D$73:$P$131,2,FALSE)</f>
        <v>2</v>
      </c>
      <c r="C14" s="72" t="str">
        <f>VLOOKUP($A14,'[1]ListeWT'!$D$73:$P$131,3,FALSE)</f>
        <v>Galak du Domaine de Biazak</v>
      </c>
      <c r="D14" s="72" t="str">
        <f>VLOOKUP($A14,'[1]ListeWT'!$D$73:$P$131,5,FALSE)</f>
        <v>LABRADOR</v>
      </c>
      <c r="E14" s="4" t="str">
        <f>VLOOKUP($A14,'[1]ListeWT'!$D$73:$P$131,6,FALSE)</f>
        <v>F</v>
      </c>
      <c r="F14" s="72" t="str">
        <f>VLOOKUP($A14,'[1]ListeWT'!$D$73:$P$131,12,FALSE)</f>
        <v>Isabelle Benedetti</v>
      </c>
      <c r="G14" s="53">
        <v>16</v>
      </c>
      <c r="H14" s="54"/>
      <c r="I14" s="53">
        <v>15</v>
      </c>
      <c r="J14" s="54"/>
      <c r="K14" s="53">
        <v>11</v>
      </c>
      <c r="L14" s="54"/>
      <c r="M14" s="53">
        <v>14</v>
      </c>
      <c r="N14" s="54"/>
      <c r="O14" s="53">
        <v>17</v>
      </c>
      <c r="P14" s="54"/>
      <c r="Q14" s="58">
        <f t="shared" si="0"/>
        <v>73</v>
      </c>
      <c r="R14" s="18">
        <f t="shared" si="1"/>
        <v>14.6</v>
      </c>
      <c r="S14" s="73">
        <v>9</v>
      </c>
      <c r="T14" s="19"/>
    </row>
    <row r="15" spans="1:20" s="21" customFormat="1" ht="15" customHeight="1">
      <c r="A15" s="4">
        <v>79</v>
      </c>
      <c r="B15" s="4">
        <f>VLOOKUP($A15,'[1]ListeWT'!$D$73:$P$131,2,FALSE)</f>
        <v>15</v>
      </c>
      <c r="C15" s="72" t="str">
        <f>VLOOKUP($A15,'[1]ListeWT'!$D$73:$P$131,3,FALSE)</f>
        <v>Connivence Lolly Pop</v>
      </c>
      <c r="D15" s="72" t="str">
        <f>VLOOKUP($A15,'[1]ListeWT'!$D$73:$P$131,5,FALSE)</f>
        <v>LABRADOR</v>
      </c>
      <c r="E15" s="4" t="str">
        <f>VLOOKUP($A15,'[1]ListeWT'!$D$73:$P$131,6,FALSE)</f>
        <v>F</v>
      </c>
      <c r="F15" s="72" t="str">
        <f>VLOOKUP($A15,'[1]ListeWT'!$D$73:$P$131,12,FALSE)</f>
        <v>AnneThomas</v>
      </c>
      <c r="G15" s="53">
        <v>6</v>
      </c>
      <c r="H15" s="54"/>
      <c r="I15" s="53">
        <v>17</v>
      </c>
      <c r="J15" s="54"/>
      <c r="K15" s="53">
        <v>18</v>
      </c>
      <c r="L15" s="54"/>
      <c r="M15" s="53">
        <v>15</v>
      </c>
      <c r="N15" s="54"/>
      <c r="O15" s="53">
        <v>16</v>
      </c>
      <c r="P15" s="54"/>
      <c r="Q15" s="58">
        <f t="shared" si="0"/>
        <v>72</v>
      </c>
      <c r="R15" s="18">
        <f t="shared" si="1"/>
        <v>14.399999999999999</v>
      </c>
      <c r="S15" s="73">
        <v>10</v>
      </c>
      <c r="T15" s="19"/>
    </row>
    <row r="16" spans="1:20" s="21" customFormat="1" ht="15" customHeight="1">
      <c r="A16" s="4">
        <v>85</v>
      </c>
      <c r="B16" s="4">
        <f>VLOOKUP($A16,'[1]ListeWT'!$D$73:$P$131,2,FALSE)</f>
        <v>24</v>
      </c>
      <c r="C16" s="72" t="str">
        <f>VLOOKUP($A16,'[1]ListeWT'!$D$73:$P$131,3,FALSE)</f>
        <v>Lord aston du Clos des Vignes Savrony</v>
      </c>
      <c r="D16" s="72" t="str">
        <f>VLOOKUP($A16,'[1]ListeWT'!$D$73:$P$131,5,FALSE)</f>
        <v>FLAT COATED</v>
      </c>
      <c r="E16" s="4" t="str">
        <f>VLOOKUP($A16,'[1]ListeWT'!$D$73:$P$131,6,FALSE)</f>
        <v>M</v>
      </c>
      <c r="F16" s="72" t="str">
        <f>VLOOKUP($A16,'[1]ListeWT'!$D$73:$P$131,12,FALSE)</f>
        <v>Genevieve Amoros</v>
      </c>
      <c r="G16" s="53">
        <v>18</v>
      </c>
      <c r="H16" s="54"/>
      <c r="I16" s="53">
        <v>20</v>
      </c>
      <c r="J16" s="54"/>
      <c r="K16" s="53">
        <v>12</v>
      </c>
      <c r="L16" s="54"/>
      <c r="M16" s="53">
        <v>0</v>
      </c>
      <c r="N16" s="54"/>
      <c r="O16" s="53">
        <v>17</v>
      </c>
      <c r="P16" s="54"/>
      <c r="Q16" s="58">
        <f t="shared" si="0"/>
        <v>67</v>
      </c>
      <c r="R16" s="18">
        <f t="shared" si="1"/>
        <v>13.4</v>
      </c>
      <c r="S16" s="73">
        <v>11</v>
      </c>
      <c r="T16" s="19"/>
    </row>
    <row r="17" spans="1:20" s="21" customFormat="1" ht="15" customHeight="1">
      <c r="A17" s="4">
        <v>81</v>
      </c>
      <c r="B17" s="4">
        <f>VLOOKUP($A17,'[1]ListeWT'!$D$73:$P$131,2,FALSE)</f>
        <v>12</v>
      </c>
      <c r="C17" s="72" t="str">
        <f>VLOOKUP($A17,'[1]ListeWT'!$D$73:$P$131,3,FALSE)</f>
        <v>Glen Clova of Clan Buchanan</v>
      </c>
      <c r="D17" s="72" t="str">
        <f>VLOOKUP($A17,'[1]ListeWT'!$D$73:$P$131,5,FALSE)</f>
        <v>Nova-Scotia</v>
      </c>
      <c r="E17" s="4" t="str">
        <f>VLOOKUP($A17,'[1]ListeWT'!$D$73:$P$131,6,FALSE)</f>
        <v>F</v>
      </c>
      <c r="F17" s="72" t="str">
        <f>VLOOKUP($A17,'[1]ListeWT'!$D$73:$P$131,12,FALSE)</f>
        <v>Patrice Francois</v>
      </c>
      <c r="G17" s="53">
        <v>7</v>
      </c>
      <c r="H17" s="54"/>
      <c r="I17" s="53">
        <v>17</v>
      </c>
      <c r="J17" s="54"/>
      <c r="K17" s="53">
        <v>10</v>
      </c>
      <c r="L17" s="54"/>
      <c r="M17" s="53">
        <v>7</v>
      </c>
      <c r="N17" s="54"/>
      <c r="O17" s="53">
        <v>19</v>
      </c>
      <c r="P17" s="54"/>
      <c r="Q17" s="58">
        <f t="shared" si="0"/>
        <v>60</v>
      </c>
      <c r="R17" s="18">
        <f t="shared" si="1"/>
        <v>12</v>
      </c>
      <c r="S17" s="73">
        <v>12</v>
      </c>
      <c r="T17" s="19"/>
    </row>
    <row r="18" spans="1:20" s="21" customFormat="1" ht="15" customHeight="1">
      <c r="A18" s="4">
        <v>80</v>
      </c>
      <c r="B18" s="4">
        <f>VLOOKUP($A18,'[1]ListeWT'!$D$73:$P$131,2,FALSE)</f>
        <v>11</v>
      </c>
      <c r="C18" s="72" t="str">
        <f>VLOOKUP($A18,'[1]ListeWT'!$D$73:$P$131,3,FALSE)</f>
        <v>Redcoasthunter's Amazing Winky</v>
      </c>
      <c r="D18" s="72" t="str">
        <f>VLOOKUP($A18,'[1]ListeWT'!$D$73:$P$131,5,FALSE)</f>
        <v>Nova-Scotia</v>
      </c>
      <c r="E18" s="4" t="str">
        <f>VLOOKUP($A18,'[1]ListeWT'!$D$73:$P$131,6,FALSE)</f>
        <v>F</v>
      </c>
      <c r="F18" s="72" t="str">
        <f>VLOOKUP($A18,'[1]ListeWT'!$D$73:$P$131,12,FALSE)</f>
        <v>Patrice Francois</v>
      </c>
      <c r="G18" s="53">
        <v>14</v>
      </c>
      <c r="H18" s="54"/>
      <c r="I18" s="53">
        <v>0</v>
      </c>
      <c r="J18" s="54"/>
      <c r="K18" s="53">
        <v>14</v>
      </c>
      <c r="L18" s="54"/>
      <c r="M18" s="53">
        <v>17</v>
      </c>
      <c r="N18" s="54"/>
      <c r="O18" s="53">
        <v>14</v>
      </c>
      <c r="P18" s="54"/>
      <c r="Q18" s="58">
        <f t="shared" si="0"/>
        <v>59</v>
      </c>
      <c r="R18" s="18">
        <f t="shared" si="1"/>
        <v>11.799999999999999</v>
      </c>
      <c r="S18" s="73">
        <v>13</v>
      </c>
      <c r="T18" s="19"/>
    </row>
    <row r="19" spans="1:20" s="21" customFormat="1" ht="15" customHeight="1">
      <c r="A19" s="4">
        <v>78</v>
      </c>
      <c r="B19" s="4">
        <f>VLOOKUP($A19,'[1]ListeWT'!$D$73:$P$131,2,FALSE)</f>
        <v>16</v>
      </c>
      <c r="C19" s="72" t="str">
        <f>VLOOKUP($A19,'[1]ListeWT'!$D$73:$P$131,3,FALSE)</f>
        <v>Ashbury Irresistible</v>
      </c>
      <c r="D19" s="72" t="str">
        <f>VLOOKUP($A19,'[1]ListeWT'!$D$73:$P$131,5,FALSE)</f>
        <v>GOLDEN</v>
      </c>
      <c r="E19" s="4" t="str">
        <f>VLOOKUP($A19,'[1]ListeWT'!$D$73:$P$131,6,FALSE)</f>
        <v>F</v>
      </c>
      <c r="F19" s="72" t="str">
        <f>VLOOKUP($A19,'[1]ListeWT'!$D$73:$P$131,12,FALSE)</f>
        <v>Liz Euvrard</v>
      </c>
      <c r="G19" s="53">
        <v>8</v>
      </c>
      <c r="H19" s="54"/>
      <c r="I19" s="53">
        <v>15</v>
      </c>
      <c r="J19" s="54"/>
      <c r="K19" s="53">
        <v>0</v>
      </c>
      <c r="L19" s="54"/>
      <c r="M19" s="53">
        <v>17</v>
      </c>
      <c r="N19" s="54"/>
      <c r="O19" s="53">
        <v>16</v>
      </c>
      <c r="P19" s="54"/>
      <c r="Q19" s="58">
        <f t="shared" si="0"/>
        <v>56</v>
      </c>
      <c r="R19" s="18">
        <f t="shared" si="1"/>
        <v>11.200000000000001</v>
      </c>
      <c r="S19" s="73">
        <v>15</v>
      </c>
      <c r="T19" s="19"/>
    </row>
    <row r="20" spans="1:20" s="21" customFormat="1" ht="15" customHeight="1">
      <c r="A20" s="4">
        <v>77</v>
      </c>
      <c r="B20" s="4">
        <f>VLOOKUP($A20,'[1]ListeWT'!$D$73:$P$131,2,FALSE)</f>
        <v>25</v>
      </c>
      <c r="C20" s="72" t="str">
        <f>VLOOKUP($A20,'[1]ListeWT'!$D$73:$P$131,3,FALSE)</f>
        <v>Zomarick Lady Lollipop</v>
      </c>
      <c r="D20" s="72" t="str">
        <f>VLOOKUP($A20,'[1]ListeWT'!$D$73:$P$131,5,FALSE)</f>
        <v>GOLDEN</v>
      </c>
      <c r="E20" s="4" t="str">
        <f>VLOOKUP($A20,'[1]ListeWT'!$D$73:$P$131,6,FALSE)</f>
        <v>F</v>
      </c>
      <c r="F20" s="72" t="str">
        <f>VLOOKUP($A20,'[1]ListeWT'!$D$73:$P$131,12,FALSE)</f>
        <v>Berangere Martin</v>
      </c>
      <c r="G20" s="53">
        <v>11</v>
      </c>
      <c r="H20" s="54"/>
      <c r="I20" s="53">
        <v>0</v>
      </c>
      <c r="J20" s="54"/>
      <c r="K20" s="53">
        <v>17</v>
      </c>
      <c r="L20" s="54"/>
      <c r="M20" s="53">
        <v>12</v>
      </c>
      <c r="N20" s="54"/>
      <c r="O20" s="53">
        <v>16</v>
      </c>
      <c r="P20" s="54"/>
      <c r="Q20" s="58">
        <f t="shared" si="0"/>
        <v>56</v>
      </c>
      <c r="R20" s="18">
        <f t="shared" si="1"/>
        <v>11.200000000000001</v>
      </c>
      <c r="S20" s="73">
        <v>15</v>
      </c>
      <c r="T20" s="19"/>
    </row>
    <row r="21" spans="1:20" s="21" customFormat="1" ht="15" customHeight="1">
      <c r="A21" s="4">
        <v>94</v>
      </c>
      <c r="B21" s="4">
        <f>VLOOKUP($A21,'[1]ListeWT'!$D$73:$P$131,2,FALSE)</f>
        <v>7</v>
      </c>
      <c r="C21" s="72" t="str">
        <f>VLOOKUP($A21,'[1]ListeWT'!$D$73:$P$131,3,FALSE)</f>
        <v>Arby</v>
      </c>
      <c r="D21" s="72" t="str">
        <f>VLOOKUP($A21,'[1]ListeWT'!$D$73:$P$131,5,FALSE)</f>
        <v>LABRADOR</v>
      </c>
      <c r="E21" s="4" t="str">
        <f>VLOOKUP($A21,'[1]ListeWT'!$D$73:$P$131,6,FALSE)</f>
        <v>M</v>
      </c>
      <c r="F21" s="72" t="str">
        <f>VLOOKUP($A21,'[1]ListeWT'!$D$73:$P$131,12,FALSE)</f>
        <v>Vanessa</v>
      </c>
      <c r="G21" s="53">
        <v>16</v>
      </c>
      <c r="H21" s="54"/>
      <c r="I21" s="53">
        <v>0</v>
      </c>
      <c r="J21" s="54"/>
      <c r="K21" s="53">
        <v>9</v>
      </c>
      <c r="L21" s="54"/>
      <c r="M21" s="53">
        <v>0</v>
      </c>
      <c r="N21" s="54"/>
      <c r="O21" s="53">
        <v>20</v>
      </c>
      <c r="P21" s="54"/>
      <c r="Q21" s="58">
        <f t="shared" si="0"/>
        <v>45</v>
      </c>
      <c r="R21" s="18">
        <f t="shared" si="1"/>
        <v>9</v>
      </c>
      <c r="S21" s="73">
        <v>17</v>
      </c>
      <c r="T21" s="19"/>
    </row>
    <row r="22" spans="1:20" s="21" customFormat="1" ht="15" customHeight="1">
      <c r="A22" s="4">
        <v>84</v>
      </c>
      <c r="B22" s="4">
        <f>VLOOKUP($A22,'[1]ListeWT'!$D$73:$P$131,2,FALSE)</f>
        <v>23</v>
      </c>
      <c r="C22" s="72" t="str">
        <f>VLOOKUP($A22,'[1]ListeWT'!$D$73:$P$131,3,FALSE)</f>
        <v>Mahodaya du Pays Sauvage</v>
      </c>
      <c r="D22" s="72" t="str">
        <f>VLOOKUP($A22,'[1]ListeWT'!$D$73:$P$131,5,FALSE)</f>
        <v>GOLDEN</v>
      </c>
      <c r="E22" s="4" t="str">
        <f>VLOOKUP($A22,'[1]ListeWT'!$D$73:$P$131,6,FALSE)</f>
        <v>M</v>
      </c>
      <c r="F22" s="72" t="str">
        <f>VLOOKUP($A22,'[1]ListeWT'!$D$73:$P$131,12,FALSE)</f>
        <v>Estelle Suspene</v>
      </c>
      <c r="G22" s="53">
        <v>0</v>
      </c>
      <c r="H22" s="54"/>
      <c r="I22" s="53">
        <v>17</v>
      </c>
      <c r="J22" s="54"/>
      <c r="K22" s="53">
        <v>12</v>
      </c>
      <c r="L22" s="54"/>
      <c r="M22" s="53">
        <v>0</v>
      </c>
      <c r="N22" s="54"/>
      <c r="O22" s="53">
        <v>16</v>
      </c>
      <c r="P22" s="54"/>
      <c r="Q22" s="58">
        <f t="shared" si="0"/>
        <v>45</v>
      </c>
      <c r="R22" s="18">
        <f t="shared" si="1"/>
        <v>9</v>
      </c>
      <c r="S22" s="73">
        <v>17</v>
      </c>
      <c r="T22" s="19"/>
    </row>
    <row r="23" spans="1:20" s="21" customFormat="1" ht="15" customHeight="1">
      <c r="A23" s="4">
        <v>92</v>
      </c>
      <c r="B23" s="4">
        <f>VLOOKUP($A23,'[1]ListeWT'!$D$73:$P$131,2,FALSE)</f>
        <v>26</v>
      </c>
      <c r="C23" s="72" t="str">
        <f>VLOOKUP($A23,'[1]ListeWT'!$D$73:$P$131,3,FALSE)</f>
        <v>Licky des Fonds de la Gross Saulx</v>
      </c>
      <c r="D23" s="72" t="str">
        <f>VLOOKUP($A23,'[1]ListeWT'!$D$73:$P$131,5,FALSE)</f>
        <v>GOLDEN</v>
      </c>
      <c r="E23" s="4" t="str">
        <f>VLOOKUP($A23,'[1]ListeWT'!$D$73:$P$131,6,FALSE)</f>
        <v>F</v>
      </c>
      <c r="F23" s="72" t="str">
        <f>VLOOKUP($A23,'[1]ListeWT'!$D$73:$P$131,12,FALSE)</f>
        <v>J.P. Strycharz</v>
      </c>
      <c r="G23" s="53">
        <v>0</v>
      </c>
      <c r="H23" s="54"/>
      <c r="I23" s="53">
        <v>17</v>
      </c>
      <c r="J23" s="54"/>
      <c r="K23" s="53">
        <v>14</v>
      </c>
      <c r="L23" s="54"/>
      <c r="M23" s="53">
        <v>0</v>
      </c>
      <c r="N23" s="54"/>
      <c r="O23" s="53">
        <v>10</v>
      </c>
      <c r="P23" s="54"/>
      <c r="Q23" s="58">
        <f t="shared" si="0"/>
        <v>41</v>
      </c>
      <c r="R23" s="18">
        <f t="shared" si="1"/>
        <v>8.2</v>
      </c>
      <c r="S23" s="73">
        <v>19</v>
      </c>
      <c r="T23" s="19"/>
    </row>
    <row r="24" spans="1:20" s="21" customFormat="1" ht="15" customHeight="1">
      <c r="A24" s="4">
        <v>82</v>
      </c>
      <c r="B24" s="4">
        <f>VLOOKUP($A24,'[1]ListeWT'!$D$73:$P$131,2,FALSE)</f>
        <v>18</v>
      </c>
      <c r="C24" s="72" t="str">
        <f>VLOOKUP($A24,'[1]ListeWT'!$D$73:$P$131,3,FALSE)</f>
        <v>Larko du Vallon de laLicorne</v>
      </c>
      <c r="D24" s="72" t="str">
        <f>VLOOKUP($A24,'[1]ListeWT'!$D$73:$P$131,5,FALSE)</f>
        <v>LABRADOR</v>
      </c>
      <c r="E24" s="4" t="str">
        <f>VLOOKUP($A24,'[1]ListeWT'!$D$73:$P$131,6,FALSE)</f>
        <v>M</v>
      </c>
      <c r="F24" s="72" t="str">
        <f>VLOOKUP($A24,'[1]ListeWT'!$D$73:$P$131,12,FALSE)</f>
        <v>Mireille Kurtz</v>
      </c>
      <c r="G24" s="53">
        <v>0</v>
      </c>
      <c r="H24" s="54"/>
      <c r="I24" s="53">
        <v>15</v>
      </c>
      <c r="J24" s="54"/>
      <c r="K24" s="53">
        <v>9</v>
      </c>
      <c r="L24" s="54"/>
      <c r="M24" s="53">
        <v>0</v>
      </c>
      <c r="N24" s="54"/>
      <c r="O24" s="53">
        <v>14</v>
      </c>
      <c r="P24" s="54"/>
      <c r="Q24" s="58">
        <f t="shared" si="0"/>
        <v>38</v>
      </c>
      <c r="R24" s="18">
        <f t="shared" si="1"/>
        <v>7.6</v>
      </c>
      <c r="S24" s="73">
        <v>20</v>
      </c>
      <c r="T24" s="19"/>
    </row>
    <row r="25" spans="1:20" s="21" customFormat="1" ht="15" customHeight="1">
      <c r="A25" s="4">
        <v>76</v>
      </c>
      <c r="B25" s="4">
        <f>VLOOKUP($A25,'[1]ListeWT'!$D$73:$P$131,2,FALSE)</f>
        <v>4</v>
      </c>
      <c r="C25" s="72" t="str">
        <f>VLOOKUP($A25,'[1]ListeWT'!$D$73:$P$131,3,FALSE)</f>
        <v>Mac des Tourbieres de la Souche</v>
      </c>
      <c r="D25" s="72" t="str">
        <f>VLOOKUP($A25,'[1]ListeWT'!$D$73:$P$131,5,FALSE)</f>
        <v>LABRADOR</v>
      </c>
      <c r="E25" s="4" t="str">
        <f>VLOOKUP($A25,'[1]ListeWT'!$D$73:$P$131,6,FALSE)</f>
        <v>M</v>
      </c>
      <c r="F25" s="72" t="str">
        <f>VLOOKUP($A25,'[1]ListeWT'!$D$73:$P$131,12,FALSE)</f>
        <v>Ludovic Collot</v>
      </c>
      <c r="G25" s="53">
        <v>0</v>
      </c>
      <c r="H25" s="54"/>
      <c r="I25" s="53">
        <v>0</v>
      </c>
      <c r="J25" s="54"/>
      <c r="K25" s="53">
        <v>13</v>
      </c>
      <c r="L25" s="54"/>
      <c r="M25" s="53">
        <v>0</v>
      </c>
      <c r="N25" s="54"/>
      <c r="O25" s="53">
        <v>18</v>
      </c>
      <c r="P25" s="54"/>
      <c r="Q25" s="58">
        <f t="shared" si="0"/>
        <v>31</v>
      </c>
      <c r="R25" s="18">
        <f t="shared" si="1"/>
        <v>6.2</v>
      </c>
      <c r="S25" s="73">
        <v>21</v>
      </c>
      <c r="T25" s="19"/>
    </row>
    <row r="26" spans="1:20" s="21" customFormat="1" ht="15" customHeight="1">
      <c r="A26" s="4">
        <v>93</v>
      </c>
      <c r="B26" s="4">
        <f>VLOOKUP($A26,'[1]ListeWT'!$D$73:$P$131,2,FALSE)</f>
        <v>10</v>
      </c>
      <c r="C26" s="72" t="str">
        <f>VLOOKUP($A26,'[1]ListeWT'!$D$73:$P$131,3,FALSE)</f>
        <v>Jazz Rythm'n Blues des Perdreaux de la Septaine</v>
      </c>
      <c r="D26" s="72" t="str">
        <f>VLOOKUP($A26,'[1]ListeWT'!$D$73:$P$131,5,FALSE)</f>
        <v>LABRADOR</v>
      </c>
      <c r="E26" s="4" t="str">
        <f>VLOOKUP($A26,'[1]ListeWT'!$D$73:$P$131,6,FALSE)</f>
        <v>M</v>
      </c>
      <c r="F26" s="72" t="str">
        <f>VLOOKUP($A26,'[1]ListeWT'!$D$73:$P$131,12,FALSE)</f>
        <v>Gérard Morin</v>
      </c>
      <c r="G26" s="53">
        <v>0</v>
      </c>
      <c r="H26" s="54"/>
      <c r="I26" s="53">
        <v>5</v>
      </c>
      <c r="J26" s="54"/>
      <c r="K26" s="53">
        <v>11</v>
      </c>
      <c r="L26" s="54"/>
      <c r="M26" s="53">
        <v>0</v>
      </c>
      <c r="N26" s="54"/>
      <c r="O26" s="53">
        <v>10</v>
      </c>
      <c r="P26" s="54"/>
      <c r="Q26" s="58">
        <f t="shared" si="0"/>
        <v>26</v>
      </c>
      <c r="R26" s="18">
        <f t="shared" si="1"/>
        <v>5.2</v>
      </c>
      <c r="S26" s="73">
        <v>22</v>
      </c>
      <c r="T26" s="19"/>
    </row>
    <row r="27" spans="1:20" s="21" customFormat="1" ht="15" customHeight="1">
      <c r="A27" s="4">
        <v>83</v>
      </c>
      <c r="B27" s="4" t="str">
        <f>VLOOKUP($A27,'[1]ListeWT'!$D$73:$P$131,2,FALSE)</f>
        <v>abs</v>
      </c>
      <c r="C27" s="72" t="str">
        <f>VLOOKUP($A27,'[1]ListeWT'!$D$73:$P$131,3,FALSE)</f>
        <v>Sedgegrass Holly Golightly</v>
      </c>
      <c r="D27" s="72" t="str">
        <f>VLOOKUP($A27,'[1]ListeWT'!$D$73:$P$131,5,FALSE)</f>
        <v>CHESAPEAKE BAY</v>
      </c>
      <c r="E27" s="4" t="str">
        <f>VLOOKUP($A27,'[1]ListeWT'!$D$73:$P$131,6,FALSE)</f>
        <v>F</v>
      </c>
      <c r="F27" s="72" t="str">
        <f>VLOOKUP($A27,'[1]ListeWT'!$D$73:$P$131,12,FALSE)</f>
        <v>Michel Auzener</v>
      </c>
      <c r="G27" s="53">
        <v>0</v>
      </c>
      <c r="H27" s="54"/>
      <c r="I27" s="53">
        <v>16</v>
      </c>
      <c r="J27" s="54"/>
      <c r="K27" s="53">
        <v>0</v>
      </c>
      <c r="L27" s="54"/>
      <c r="M27" s="53">
        <v>0</v>
      </c>
      <c r="N27" s="54"/>
      <c r="O27" s="53">
        <v>8</v>
      </c>
      <c r="P27" s="54"/>
      <c r="Q27" s="58">
        <f t="shared" si="0"/>
        <v>24</v>
      </c>
      <c r="R27" s="18">
        <f t="shared" si="1"/>
        <v>4.8</v>
      </c>
      <c r="S27" s="73">
        <v>23</v>
      </c>
      <c r="T27" s="19"/>
    </row>
    <row r="28" spans="1:20" s="21" customFormat="1" ht="15" customHeight="1">
      <c r="A28" s="4">
        <v>89</v>
      </c>
      <c r="B28" s="4">
        <f>VLOOKUP($A28,'[1]ListeWT'!$D$73:$P$131,2,FALSE)</f>
        <v>14</v>
      </c>
      <c r="C28" s="72" t="str">
        <f>VLOOKUP($A28,'[1]ListeWT'!$D$73:$P$131,3,FALSE)</f>
        <v>Java de Laylydop</v>
      </c>
      <c r="D28" s="72" t="str">
        <f>VLOOKUP($A28,'[1]ListeWT'!$D$73:$P$131,5,FALSE)</f>
        <v>GOLDEN</v>
      </c>
      <c r="E28" s="4" t="str">
        <f>VLOOKUP($A28,'[1]ListeWT'!$D$73:$P$131,6,FALSE)</f>
        <v>F</v>
      </c>
      <c r="F28" s="72" t="str">
        <f>VLOOKUP($A28,'[1]ListeWT'!$D$73:$P$131,12,FALSE)</f>
        <v>Marie Noël Garner</v>
      </c>
      <c r="G28" s="53">
        <v>0</v>
      </c>
      <c r="H28" s="54"/>
      <c r="I28" s="53">
        <v>0</v>
      </c>
      <c r="J28" s="54"/>
      <c r="K28" s="53">
        <v>0</v>
      </c>
      <c r="L28" s="54"/>
      <c r="M28" s="53">
        <v>0</v>
      </c>
      <c r="N28" s="54"/>
      <c r="O28" s="53">
        <v>20</v>
      </c>
      <c r="P28" s="54"/>
      <c r="Q28" s="58">
        <f t="shared" si="0"/>
        <v>20</v>
      </c>
      <c r="R28" s="18">
        <f t="shared" si="1"/>
        <v>4</v>
      </c>
      <c r="S28" s="73">
        <v>24</v>
      </c>
      <c r="T28" s="19"/>
    </row>
    <row r="29" spans="1:20" s="21" customFormat="1" ht="15" customHeight="1">
      <c r="A29" s="4">
        <v>69</v>
      </c>
      <c r="B29" s="4">
        <f>VLOOKUP($A29,'[1]ListeWT'!$D$73:$P$131,2,FALSE)</f>
        <v>22</v>
      </c>
      <c r="C29" s="72" t="str">
        <f>VLOOKUP($A29,'[1]ListeWT'!$D$73:$P$131,3,FALSE)</f>
        <v>Jun Of Sweet Eyes</v>
      </c>
      <c r="D29" s="72" t="str">
        <f>VLOOKUP($A29,'[1]ListeWT'!$D$73:$P$131,5,FALSE)</f>
        <v>LABRADOR</v>
      </c>
      <c r="E29" s="4" t="str">
        <f>VLOOKUP($A29,'[1]ListeWT'!$D$73:$P$131,6,FALSE)</f>
        <v>M</v>
      </c>
      <c r="F29" s="72" t="str">
        <f>VLOOKUP($A29,'[1]ListeWT'!$D$73:$P$131,12,FALSE)</f>
        <v>Claude Rangassany</v>
      </c>
      <c r="G29" s="53">
        <v>9</v>
      </c>
      <c r="H29" s="54"/>
      <c r="I29" s="53">
        <v>0</v>
      </c>
      <c r="J29" s="54"/>
      <c r="K29" s="53">
        <v>0</v>
      </c>
      <c r="L29" s="54"/>
      <c r="M29" s="53">
        <v>0</v>
      </c>
      <c r="N29" s="54"/>
      <c r="O29" s="53">
        <v>0</v>
      </c>
      <c r="P29" s="54"/>
      <c r="Q29" s="58">
        <f t="shared" si="0"/>
        <v>9</v>
      </c>
      <c r="R29" s="18">
        <f t="shared" si="1"/>
        <v>1.7999999999999998</v>
      </c>
      <c r="S29" s="73">
        <v>25</v>
      </c>
      <c r="T29" s="19"/>
    </row>
    <row r="30" spans="1:20" s="21" customFormat="1" ht="15" customHeight="1">
      <c r="A30" s="4">
        <v>91</v>
      </c>
      <c r="B30" s="4">
        <f>VLOOKUP($A30,'[1]ListeWT'!$D$73:$P$131,2,FALSE)</f>
        <v>9</v>
      </c>
      <c r="C30" s="72" t="str">
        <f>VLOOKUP($A30,'[1]ListeWT'!$D$73:$P$131,3,FALSE)</f>
        <v>Jango de L'Orfillec</v>
      </c>
      <c r="D30" s="72" t="str">
        <f>VLOOKUP($A30,'[1]ListeWT'!$D$73:$P$131,5,FALSE)</f>
        <v>GOLDEN</v>
      </c>
      <c r="E30" s="4" t="str">
        <f>VLOOKUP($A30,'[1]ListeWT'!$D$73:$P$131,6,FALSE)</f>
        <v>M</v>
      </c>
      <c r="F30" s="72" t="str">
        <f>VLOOKUP($A30,'[1]ListeWT'!$D$73:$P$131,12,FALSE)</f>
        <v>Sylvie Hourseau</v>
      </c>
      <c r="G30" s="53">
        <v>0</v>
      </c>
      <c r="H30" s="54"/>
      <c r="I30" s="53">
        <v>0</v>
      </c>
      <c r="J30" s="54"/>
      <c r="K30" s="53">
        <v>0</v>
      </c>
      <c r="L30" s="54"/>
      <c r="M30" s="53">
        <v>0</v>
      </c>
      <c r="N30" s="54"/>
      <c r="O30" s="53">
        <v>7</v>
      </c>
      <c r="P30" s="54"/>
      <c r="Q30" s="58">
        <f t="shared" si="0"/>
        <v>7</v>
      </c>
      <c r="R30" s="18">
        <f t="shared" si="1"/>
        <v>1.4000000000000001</v>
      </c>
      <c r="S30" s="73">
        <v>26</v>
      </c>
      <c r="T30" s="19"/>
    </row>
    <row r="31" spans="1:21" ht="12.7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8"/>
      <c r="U31" s="32"/>
    </row>
    <row r="32" spans="3:17" ht="12.75">
      <c r="C32" s="11" t="s">
        <v>27</v>
      </c>
      <c r="D32" s="12"/>
      <c r="E32" s="13"/>
      <c r="F32" s="13"/>
      <c r="G32" s="60">
        <f aca="true" t="shared" si="2" ref="G32:P32">COUNTIF(G6:G30,0)</f>
        <v>8</v>
      </c>
      <c r="H32" s="60">
        <f t="shared" si="2"/>
        <v>0</v>
      </c>
      <c r="I32" s="60">
        <f t="shared" si="2"/>
        <v>7</v>
      </c>
      <c r="J32" s="60">
        <f t="shared" si="2"/>
        <v>0</v>
      </c>
      <c r="K32" s="60">
        <f t="shared" si="2"/>
        <v>5</v>
      </c>
      <c r="L32" s="60">
        <f t="shared" si="2"/>
        <v>0</v>
      </c>
      <c r="M32" s="60">
        <f t="shared" si="2"/>
        <v>12</v>
      </c>
      <c r="N32" s="60">
        <f t="shared" si="2"/>
        <v>0</v>
      </c>
      <c r="O32" s="60">
        <f t="shared" si="2"/>
        <v>1</v>
      </c>
      <c r="P32" s="60">
        <f t="shared" si="2"/>
        <v>0</v>
      </c>
      <c r="Q32" s="23"/>
    </row>
    <row r="33" spans="3:17" ht="12.75">
      <c r="C33" s="6" t="s">
        <v>38</v>
      </c>
      <c r="D33" s="7"/>
      <c r="E33" s="8"/>
      <c r="F33" s="8"/>
      <c r="G33" s="60">
        <f aca="true" t="shared" si="3" ref="G33:P33">SUM(G6:G30)</f>
        <v>233</v>
      </c>
      <c r="H33" s="60">
        <f t="shared" si="3"/>
        <v>0</v>
      </c>
      <c r="I33" s="60">
        <f t="shared" si="3"/>
        <v>296</v>
      </c>
      <c r="J33" s="60">
        <f t="shared" si="3"/>
        <v>0</v>
      </c>
      <c r="K33" s="60">
        <f t="shared" si="3"/>
        <v>276</v>
      </c>
      <c r="L33" s="60">
        <f t="shared" si="3"/>
        <v>0</v>
      </c>
      <c r="M33" s="60">
        <f t="shared" si="3"/>
        <v>191</v>
      </c>
      <c r="N33" s="60">
        <f t="shared" si="3"/>
        <v>0</v>
      </c>
      <c r="O33" s="60">
        <f t="shared" si="3"/>
        <v>390</v>
      </c>
      <c r="P33" s="60">
        <f t="shared" si="3"/>
        <v>0</v>
      </c>
      <c r="Q33" s="5" t="str">
        <f>IF(SUM(G33:P33)&lt;&gt;SUM(Q6:Q30),"err!","ok!")</f>
        <v>ok!</v>
      </c>
    </row>
    <row r="34" spans="3:17" ht="12.75">
      <c r="C34" s="6" t="s">
        <v>28</v>
      </c>
      <c r="D34" s="7"/>
      <c r="E34" s="8"/>
      <c r="F34" s="8"/>
      <c r="G34" s="60">
        <f aca="true" t="shared" si="4" ref="G34:P34">MAX(G6:G30)</f>
        <v>19</v>
      </c>
      <c r="H34" s="60">
        <f t="shared" si="4"/>
        <v>0</v>
      </c>
      <c r="I34" s="60">
        <f t="shared" si="4"/>
        <v>20</v>
      </c>
      <c r="J34" s="60">
        <f t="shared" si="4"/>
        <v>0</v>
      </c>
      <c r="K34" s="60">
        <f t="shared" si="4"/>
        <v>18</v>
      </c>
      <c r="L34" s="60">
        <f t="shared" si="4"/>
        <v>0</v>
      </c>
      <c r="M34" s="60">
        <f t="shared" si="4"/>
        <v>20</v>
      </c>
      <c r="N34" s="60">
        <f t="shared" si="4"/>
        <v>0</v>
      </c>
      <c r="O34" s="60">
        <f t="shared" si="4"/>
        <v>20</v>
      </c>
      <c r="P34" s="60">
        <f t="shared" si="4"/>
        <v>0</v>
      </c>
      <c r="Q34" s="23"/>
    </row>
    <row r="35" spans="3:17" ht="12.75">
      <c r="C35" s="6" t="s">
        <v>29</v>
      </c>
      <c r="D35" s="7"/>
      <c r="E35" s="8"/>
      <c r="F35" s="8"/>
      <c r="G35" s="60">
        <f aca="true" t="shared" si="5" ref="G35:P35">MIN(G6:G30)</f>
        <v>0</v>
      </c>
      <c r="H35" s="60">
        <f t="shared" si="5"/>
        <v>0</v>
      </c>
      <c r="I35" s="60">
        <f t="shared" si="5"/>
        <v>0</v>
      </c>
      <c r="J35" s="60">
        <f t="shared" si="5"/>
        <v>0</v>
      </c>
      <c r="K35" s="60">
        <f t="shared" si="5"/>
        <v>0</v>
      </c>
      <c r="L35" s="60">
        <f t="shared" si="5"/>
        <v>0</v>
      </c>
      <c r="M35" s="60">
        <f t="shared" si="5"/>
        <v>0</v>
      </c>
      <c r="N35" s="60">
        <f t="shared" si="5"/>
        <v>0</v>
      </c>
      <c r="O35" s="60">
        <f t="shared" si="5"/>
        <v>0</v>
      </c>
      <c r="P35" s="60">
        <f t="shared" si="5"/>
        <v>0</v>
      </c>
      <c r="Q35" s="23"/>
    </row>
    <row r="36" spans="3:17" ht="12.75">
      <c r="C36" s="6" t="s">
        <v>31</v>
      </c>
      <c r="D36" s="7"/>
      <c r="E36" s="8"/>
      <c r="F36" s="8"/>
      <c r="G36" s="61">
        <f aca="true" t="shared" si="6" ref="G36:P36">AVERAGE(G6:G30)</f>
        <v>9.32</v>
      </c>
      <c r="H36" s="61" t="e">
        <f t="shared" si="6"/>
        <v>#DIV/0!</v>
      </c>
      <c r="I36" s="61">
        <f t="shared" si="6"/>
        <v>11.84</v>
      </c>
      <c r="J36" s="61" t="e">
        <f t="shared" si="6"/>
        <v>#DIV/0!</v>
      </c>
      <c r="K36" s="61">
        <f t="shared" si="6"/>
        <v>11.04</v>
      </c>
      <c r="L36" s="61" t="e">
        <f t="shared" si="6"/>
        <v>#DIV/0!</v>
      </c>
      <c r="M36" s="61">
        <f t="shared" si="6"/>
        <v>7.64</v>
      </c>
      <c r="N36" s="61" t="e">
        <f t="shared" si="6"/>
        <v>#DIV/0!</v>
      </c>
      <c r="O36" s="61">
        <f t="shared" si="6"/>
        <v>15.6</v>
      </c>
      <c r="P36" s="61" t="e">
        <f t="shared" si="6"/>
        <v>#DIV/0!</v>
      </c>
      <c r="Q36" s="24"/>
    </row>
    <row r="37" spans="3:17" ht="12.75">
      <c r="C37" s="6" t="s">
        <v>30</v>
      </c>
      <c r="D37" s="7"/>
      <c r="E37" s="8"/>
      <c r="F37" s="8"/>
      <c r="G37" s="61">
        <f aca="true" t="shared" si="7" ref="G37:P37">STDEVPA(G6:G30)</f>
        <v>7.2922973060620615</v>
      </c>
      <c r="H37" s="61" t="e">
        <f t="shared" si="7"/>
        <v>#DIV/0!</v>
      </c>
      <c r="I37" s="61">
        <f t="shared" si="7"/>
        <v>8.02336587723631</v>
      </c>
      <c r="J37" s="61" t="e">
        <f t="shared" si="7"/>
        <v>#DIV/0!</v>
      </c>
      <c r="K37" s="61">
        <f t="shared" si="7"/>
        <v>6.089203560400983</v>
      </c>
      <c r="L37" s="61" t="e">
        <f t="shared" si="7"/>
        <v>#DIV/0!</v>
      </c>
      <c r="M37" s="61">
        <f t="shared" si="7"/>
        <v>7.7142984126879615</v>
      </c>
      <c r="N37" s="61" t="e">
        <f t="shared" si="7"/>
        <v>#DIV/0!</v>
      </c>
      <c r="O37" s="61">
        <f t="shared" si="7"/>
        <v>4.898979485566356</v>
      </c>
      <c r="P37" s="61" t="e">
        <f t="shared" si="7"/>
        <v>#DIV/0!</v>
      </c>
      <c r="Q37" s="24"/>
    </row>
    <row r="49" ht="12.75">
      <c r="C49">
        <f>PROPER(C31)</f>
      </c>
    </row>
  </sheetData>
  <sheetProtection/>
  <mergeCells count="11">
    <mergeCell ref="I2:J2"/>
    <mergeCell ref="M2:N2"/>
    <mergeCell ref="A31:T31"/>
    <mergeCell ref="G1:H1"/>
    <mergeCell ref="O1:P1"/>
    <mergeCell ref="G2:H2"/>
    <mergeCell ref="O2:P2"/>
    <mergeCell ref="I1:J1"/>
    <mergeCell ref="K1:L1"/>
    <mergeCell ref="M1:N1"/>
    <mergeCell ref="K2:L2"/>
  </mergeCells>
  <conditionalFormatting sqref="G6:P30">
    <cfRule type="expression" priority="1" dxfId="5" stopIfTrue="1">
      <formula>MOD(ROW(),2)</formula>
    </cfRule>
  </conditionalFormatting>
  <printOptions horizontalCentered="1"/>
  <pageMargins left="0.3937007874015748" right="0.3937007874015748" top="1.37" bottom="0.7874015748031497" header="0.8" footer="0.5118110236220472"/>
  <pageSetup fitToHeight="0" fitToWidth="1" horizontalDpi="600" verticalDpi="600" orientation="landscape" paperSize="9" scale="79" r:id="rId2"/>
  <headerFooter alignWithMargins="0">
    <oddHeader>&amp;C&amp;20WT RCF de FONTAINEBLEAU - 28 mai 2017</oddHeader>
    <oddFooter>&amp;C&amp;F - &amp;A&amp;R&amp;D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tabColor indexed="41"/>
    <pageSetUpPr fitToPage="1"/>
  </sheetPr>
  <dimension ref="A1:T26"/>
  <sheetViews>
    <sheetView view="pageLayout" workbookViewId="0" topLeftCell="A1">
      <selection activeCell="S6" sqref="S6"/>
    </sheetView>
  </sheetViews>
  <sheetFormatPr defaultColWidth="11.421875" defaultRowHeight="12.75" outlineLevelCol="1"/>
  <cols>
    <col min="1" max="2" width="4.7109375" style="0" customWidth="1"/>
    <col min="3" max="3" width="32.7109375" style="0" customWidth="1"/>
    <col min="4" max="4" width="4.28125" style="5" bestFit="1" customWidth="1"/>
    <col min="5" max="5" width="3.7109375" style="0" customWidth="1"/>
    <col min="6" max="6" width="18.7109375" style="0" customWidth="1"/>
    <col min="7" max="16" width="8.7109375" style="0" customWidth="1"/>
    <col min="17" max="17" width="5.140625" style="0" customWidth="1"/>
    <col min="18" max="18" width="8.57421875" style="0" customWidth="1"/>
    <col min="19" max="19" width="8.57421875" style="0" customWidth="1" outlineLevel="1"/>
    <col min="20" max="20" width="5.28125" style="0" bestFit="1" customWidth="1"/>
  </cols>
  <sheetData>
    <row r="1" spans="3:18" ht="16.5" customHeight="1">
      <c r="C1" s="35" t="s">
        <v>20</v>
      </c>
      <c r="D1" s="4">
        <v>11</v>
      </c>
      <c r="E1" s="36"/>
      <c r="F1" s="44" t="s">
        <v>22</v>
      </c>
      <c r="G1" s="79" t="s">
        <v>2</v>
      </c>
      <c r="H1" s="80"/>
      <c r="I1" s="79" t="s">
        <v>3</v>
      </c>
      <c r="J1" s="80"/>
      <c r="K1" s="79" t="s">
        <v>4</v>
      </c>
      <c r="L1" s="80"/>
      <c r="M1" s="79" t="s">
        <v>5</v>
      </c>
      <c r="N1" s="80"/>
      <c r="O1" s="79" t="s">
        <v>6</v>
      </c>
      <c r="P1" s="80"/>
      <c r="Q1" s="2"/>
      <c r="R1" s="3"/>
    </row>
    <row r="2" spans="6:18" ht="12.75">
      <c r="F2" s="39" t="s">
        <v>39</v>
      </c>
      <c r="G2" s="74" t="s">
        <v>71</v>
      </c>
      <c r="H2" s="75"/>
      <c r="I2" s="74" t="s">
        <v>73</v>
      </c>
      <c r="J2" s="75"/>
      <c r="K2" s="74" t="s">
        <v>72</v>
      </c>
      <c r="L2" s="75"/>
      <c r="M2" s="74" t="s">
        <v>74</v>
      </c>
      <c r="N2" s="75"/>
      <c r="O2" s="74" t="s">
        <v>70</v>
      </c>
      <c r="P2" s="75"/>
      <c r="Q2" s="2"/>
      <c r="R2" s="3"/>
    </row>
    <row r="3" spans="3:18" ht="108" customHeight="1">
      <c r="C3" s="22"/>
      <c r="F3" s="40" t="s">
        <v>24</v>
      </c>
      <c r="G3" s="47" t="s">
        <v>87</v>
      </c>
      <c r="H3" s="48"/>
      <c r="I3" s="47" t="s">
        <v>88</v>
      </c>
      <c r="J3" s="57"/>
      <c r="K3" s="63" t="s">
        <v>84</v>
      </c>
      <c r="L3" s="48"/>
      <c r="M3" s="63" t="s">
        <v>78</v>
      </c>
      <c r="N3" s="57"/>
      <c r="O3" s="47" t="s">
        <v>83</v>
      </c>
      <c r="P3" s="48"/>
      <c r="Q3" s="2"/>
      <c r="R3" s="3"/>
    </row>
    <row r="4" spans="1:20" ht="12.75">
      <c r="A4" s="27" t="s">
        <v>35</v>
      </c>
      <c r="B4" s="3"/>
      <c r="C4" s="3"/>
      <c r="D4" s="25"/>
      <c r="E4" s="3"/>
      <c r="F4" s="33" t="s">
        <v>34</v>
      </c>
      <c r="G4" s="49">
        <v>20</v>
      </c>
      <c r="H4" s="50"/>
      <c r="I4" s="49">
        <v>20</v>
      </c>
      <c r="J4" s="50"/>
      <c r="K4" s="49">
        <v>20</v>
      </c>
      <c r="L4" s="50"/>
      <c r="M4" s="49">
        <v>20</v>
      </c>
      <c r="N4" s="50"/>
      <c r="O4" s="49">
        <v>20</v>
      </c>
      <c r="P4" s="50"/>
      <c r="Q4" s="59">
        <f>SUM(G4:P4)</f>
        <v>100</v>
      </c>
      <c r="R4" s="25"/>
      <c r="S4" s="26"/>
      <c r="T4" s="26"/>
    </row>
    <row r="5" spans="1:20" s="31" customFormat="1" ht="12">
      <c r="A5" s="30" t="s">
        <v>37</v>
      </c>
      <c r="B5" s="29" t="s">
        <v>36</v>
      </c>
      <c r="C5" s="30" t="s">
        <v>0</v>
      </c>
      <c r="D5" s="29" t="s">
        <v>7</v>
      </c>
      <c r="E5" s="30" t="s">
        <v>26</v>
      </c>
      <c r="F5" s="41" t="s">
        <v>1</v>
      </c>
      <c r="G5" s="51"/>
      <c r="H5" s="52"/>
      <c r="I5" s="51"/>
      <c r="J5" s="52"/>
      <c r="K5" s="51"/>
      <c r="L5" s="52"/>
      <c r="M5" s="51"/>
      <c r="N5" s="52"/>
      <c r="O5" s="51"/>
      <c r="P5" s="52"/>
      <c r="Q5" s="46" t="s">
        <v>16</v>
      </c>
      <c r="R5" s="30" t="s">
        <v>17</v>
      </c>
      <c r="S5" s="30" t="s">
        <v>18</v>
      </c>
      <c r="T5" s="30" t="s">
        <v>15</v>
      </c>
    </row>
    <row r="6" spans="1:20" ht="15" customHeight="1">
      <c r="A6" s="1">
        <v>100</v>
      </c>
      <c r="B6" s="4">
        <f>VLOOKUP($A6,'[1]ListeWT'!$D$73:$P$131,2,FALSE)</f>
        <v>0</v>
      </c>
      <c r="C6" s="53" t="str">
        <f>VLOOKUP($A6,'[1]ListeWT'!$D$73:$P$131,3,FALSE)</f>
        <v>Jouane du Val d'Aronde</v>
      </c>
      <c r="D6" s="53" t="str">
        <f>VLOOKUP($A6,'[1]ListeWT'!$D$73:$P$131,5,FALSE)</f>
        <v>GOLDEN</v>
      </c>
      <c r="E6" s="53" t="str">
        <f>VLOOKUP($A6,'[1]ListeWT'!$D$73:$P$131,6,FALSE)</f>
        <v>M</v>
      </c>
      <c r="F6" s="53" t="str">
        <f>VLOOKUP($A6,'[1]ListeWT'!$D$73:$P$131,12,FALSE)</f>
        <v>Bernard Maman</v>
      </c>
      <c r="G6" s="53">
        <v>17</v>
      </c>
      <c r="H6" s="54"/>
      <c r="I6" s="53">
        <v>20</v>
      </c>
      <c r="J6" s="54"/>
      <c r="K6" s="53">
        <v>19</v>
      </c>
      <c r="L6" s="54"/>
      <c r="M6" s="53">
        <v>15</v>
      </c>
      <c r="N6" s="54"/>
      <c r="O6" s="53">
        <v>16</v>
      </c>
      <c r="P6" s="54"/>
      <c r="Q6" s="58">
        <f aca="true" t="shared" si="0" ref="Q6:Q17">IF(ISTEXT(C6),SUM(G6:P6),0)</f>
        <v>87</v>
      </c>
      <c r="R6" s="18">
        <f aca="true" t="shared" si="1" ref="R6:R17">IF(ISTEXT(C6),SUM(G6:P6)/Q$4*20,0)</f>
        <v>17.4</v>
      </c>
      <c r="S6" s="20"/>
      <c r="T6" s="19">
        <v>1</v>
      </c>
    </row>
    <row r="7" spans="1:20" ht="15" customHeight="1">
      <c r="A7" s="1">
        <v>107</v>
      </c>
      <c r="B7" s="4">
        <f>VLOOKUP($A7,'[1]ListeWT'!$D$73:$P$131,2,FALSE)</f>
        <v>0</v>
      </c>
      <c r="C7" s="53" t="str">
        <f>VLOOKUP($A7,'[1]ListeWT'!$D$73:$P$131,3,FALSE)</f>
        <v>Whispering Oaks Noble Finale</v>
      </c>
      <c r="D7" s="53" t="str">
        <f>VLOOKUP($A7,'[1]ListeWT'!$D$73:$P$131,5,FALSE)</f>
        <v>GOLDEN</v>
      </c>
      <c r="E7" s="53" t="str">
        <f>VLOOKUP($A7,'[1]ListeWT'!$D$73:$P$131,6,FALSE)</f>
        <v>M</v>
      </c>
      <c r="F7" s="53" t="str">
        <f>VLOOKUP($A7,'[1]ListeWT'!$D$73:$P$131,12,FALSE)</f>
        <v>Estelle Villier</v>
      </c>
      <c r="G7" s="53">
        <v>14</v>
      </c>
      <c r="H7" s="54"/>
      <c r="I7" s="53">
        <v>20</v>
      </c>
      <c r="J7" s="54"/>
      <c r="K7" s="53">
        <v>18</v>
      </c>
      <c r="L7" s="54"/>
      <c r="M7" s="53">
        <v>14</v>
      </c>
      <c r="N7" s="54"/>
      <c r="O7" s="53">
        <v>19</v>
      </c>
      <c r="P7" s="54"/>
      <c r="Q7" s="58">
        <f t="shared" si="0"/>
        <v>85</v>
      </c>
      <c r="R7" s="18">
        <f t="shared" si="1"/>
        <v>17</v>
      </c>
      <c r="S7" s="20"/>
      <c r="T7" s="19">
        <v>2</v>
      </c>
    </row>
    <row r="8" spans="1:20" ht="15" customHeight="1">
      <c r="A8" s="1">
        <v>104</v>
      </c>
      <c r="B8" s="4">
        <f>VLOOKUP($A8,'[1]ListeWT'!$D$73:$P$131,2,FALSE)</f>
        <v>0</v>
      </c>
      <c r="C8" s="53" t="str">
        <f>VLOOKUP($A8,'[1]ListeWT'!$D$73:$P$131,3,FALSE)</f>
        <v>Masters of water leffe ruby </v>
      </c>
      <c r="D8" s="53" t="str">
        <f>VLOOKUP($A8,'[1]ListeWT'!$D$73:$P$131,5,FALSE)</f>
        <v>LABRADOR</v>
      </c>
      <c r="E8" s="53" t="str">
        <f>VLOOKUP($A8,'[1]ListeWT'!$D$73:$P$131,6,FALSE)</f>
        <v>F</v>
      </c>
      <c r="F8" s="53" t="str">
        <f>VLOOKUP($A8,'[1]ListeWT'!$D$73:$P$131,12,FALSE)</f>
        <v>Alexandre Gauchée</v>
      </c>
      <c r="G8" s="53">
        <v>17</v>
      </c>
      <c r="H8" s="54"/>
      <c r="I8" s="53">
        <v>13</v>
      </c>
      <c r="J8" s="54"/>
      <c r="K8" s="53">
        <v>17</v>
      </c>
      <c r="L8" s="54"/>
      <c r="M8" s="53">
        <v>12</v>
      </c>
      <c r="N8" s="54"/>
      <c r="O8" s="53">
        <v>17</v>
      </c>
      <c r="P8" s="54"/>
      <c r="Q8" s="58">
        <f t="shared" si="0"/>
        <v>76</v>
      </c>
      <c r="R8" s="18">
        <f t="shared" si="1"/>
        <v>15.2</v>
      </c>
      <c r="S8" s="20"/>
      <c r="T8" s="19">
        <v>3</v>
      </c>
    </row>
    <row r="9" spans="1:20" ht="15" customHeight="1">
      <c r="A9" s="1">
        <v>102</v>
      </c>
      <c r="B9" s="4">
        <f>VLOOKUP($A9,'[1]ListeWT'!$D$73:$P$131,2,FALSE)</f>
        <v>0</v>
      </c>
      <c r="C9" s="53" t="str">
        <f>VLOOKUP($A9,'[1]ListeWT'!$D$73:$P$131,3,FALSE)</f>
        <v>Dyanalys Jump Jocker Joystick</v>
      </c>
      <c r="D9" s="53" t="str">
        <f>VLOOKUP($A9,'[1]ListeWT'!$D$73:$P$131,5,FALSE)</f>
        <v>LABRADOR</v>
      </c>
      <c r="E9" s="53" t="str">
        <f>VLOOKUP($A9,'[1]ListeWT'!$D$73:$P$131,6,FALSE)</f>
        <v>F</v>
      </c>
      <c r="F9" s="53" t="str">
        <f>VLOOKUP($A9,'[1]ListeWT'!$D$73:$P$131,12,FALSE)</f>
        <v>Richard Landron</v>
      </c>
      <c r="G9" s="53">
        <v>14</v>
      </c>
      <c r="H9" s="54"/>
      <c r="I9" s="53">
        <v>20</v>
      </c>
      <c r="J9" s="54"/>
      <c r="K9" s="53">
        <v>15</v>
      </c>
      <c r="L9" s="54"/>
      <c r="M9" s="53">
        <v>8</v>
      </c>
      <c r="N9" s="54"/>
      <c r="O9" s="53">
        <v>12</v>
      </c>
      <c r="P9" s="54"/>
      <c r="Q9" s="58">
        <f t="shared" si="0"/>
        <v>69</v>
      </c>
      <c r="R9" s="18">
        <f t="shared" si="1"/>
        <v>13.799999999999999</v>
      </c>
      <c r="S9" s="20"/>
      <c r="T9" s="19">
        <v>4</v>
      </c>
    </row>
    <row r="10" spans="1:20" ht="15" customHeight="1">
      <c r="A10" s="1">
        <v>101</v>
      </c>
      <c r="B10" s="4">
        <f>VLOOKUP($A10,'[1]ListeWT'!$D$73:$P$131,2,FALSE)</f>
        <v>0</v>
      </c>
      <c r="C10" s="53" t="str">
        <f>VLOOKUP($A10,'[1]ListeWT'!$D$73:$P$131,3,FALSE)</f>
        <v>Neela's quidditch</v>
      </c>
      <c r="D10" s="53" t="str">
        <f>VLOOKUP($A10,'[1]ListeWT'!$D$73:$P$131,5,FALSE)</f>
        <v>FLAT COATED</v>
      </c>
      <c r="E10" s="53" t="str">
        <f>VLOOKUP($A10,'[1]ListeWT'!$D$73:$P$131,6,FALSE)</f>
        <v>F</v>
      </c>
      <c r="F10" s="53" t="str">
        <f>VLOOKUP($A10,'[1]ListeWT'!$D$73:$P$131,12,FALSE)</f>
        <v>Martial Leuenberger</v>
      </c>
      <c r="G10" s="53">
        <v>12</v>
      </c>
      <c r="H10" s="54"/>
      <c r="I10" s="53">
        <v>20</v>
      </c>
      <c r="J10" s="54"/>
      <c r="K10" s="53">
        <v>17</v>
      </c>
      <c r="L10" s="54"/>
      <c r="M10" s="53">
        <v>0</v>
      </c>
      <c r="N10" s="54"/>
      <c r="O10" s="53">
        <v>20</v>
      </c>
      <c r="P10" s="54"/>
      <c r="Q10" s="58">
        <f t="shared" si="0"/>
        <v>69</v>
      </c>
      <c r="R10" s="18">
        <f t="shared" si="1"/>
        <v>13.799999999999999</v>
      </c>
      <c r="S10" s="20"/>
      <c r="T10" s="19">
        <v>4</v>
      </c>
    </row>
    <row r="11" spans="1:20" ht="15" customHeight="1">
      <c r="A11" s="1">
        <v>99</v>
      </c>
      <c r="B11" s="4">
        <f>VLOOKUP($A11,'[1]ListeWT'!$D$73:$P$131,2,FALSE)</f>
        <v>0</v>
      </c>
      <c r="C11" s="53" t="str">
        <f>VLOOKUP($A11,'[1]ListeWT'!$D$73:$P$131,3,FALSE)</f>
        <v>Feelgood Lazaryzou Jamaka Billie</v>
      </c>
      <c r="D11" s="53" t="str">
        <f>VLOOKUP($A11,'[1]ListeWT'!$D$73:$P$131,5,FALSE)</f>
        <v>GOLDEN</v>
      </c>
      <c r="E11" s="53" t="str">
        <f>VLOOKUP($A11,'[1]ListeWT'!$D$73:$P$131,6,FALSE)</f>
        <v>F</v>
      </c>
      <c r="F11" s="53" t="str">
        <f>VLOOKUP($A11,'[1]ListeWT'!$D$73:$P$131,12,FALSE)</f>
        <v>Fabienne Studle</v>
      </c>
      <c r="G11" s="53">
        <v>14</v>
      </c>
      <c r="H11" s="54"/>
      <c r="I11" s="53">
        <v>20</v>
      </c>
      <c r="J11" s="54"/>
      <c r="K11" s="53">
        <v>17</v>
      </c>
      <c r="L11" s="54"/>
      <c r="M11" s="53">
        <v>4</v>
      </c>
      <c r="N11" s="54"/>
      <c r="O11" s="53">
        <v>13</v>
      </c>
      <c r="P11" s="54"/>
      <c r="Q11" s="58">
        <f t="shared" si="0"/>
        <v>68</v>
      </c>
      <c r="R11" s="18">
        <f t="shared" si="1"/>
        <v>13.600000000000001</v>
      </c>
      <c r="S11" s="20"/>
      <c r="T11" s="19">
        <v>6</v>
      </c>
    </row>
    <row r="12" spans="1:20" ht="12.75">
      <c r="A12" s="1">
        <v>106</v>
      </c>
      <c r="B12" s="4">
        <f>VLOOKUP($A12,'[1]ListeWT'!$D$73:$P$131,2,FALSE)</f>
        <v>0</v>
      </c>
      <c r="C12" s="53" t="str">
        <f>VLOOKUP($A12,'[1]ListeWT'!$D$73:$P$131,3,FALSE)</f>
        <v>Java du Val des Granges</v>
      </c>
      <c r="D12" s="53" t="str">
        <f>VLOOKUP($A12,'[1]ListeWT'!$D$73:$P$131,5,FALSE)</f>
        <v>LABRADOR</v>
      </c>
      <c r="E12" s="53" t="str">
        <f>VLOOKUP($A12,'[1]ListeWT'!$D$73:$P$131,6,FALSE)</f>
        <v>F</v>
      </c>
      <c r="F12" s="53" t="str">
        <f>VLOOKUP($A12,'[1]ListeWT'!$D$73:$P$131,12,FALSE)</f>
        <v>Pascal Chaton</v>
      </c>
      <c r="G12" s="53">
        <v>6</v>
      </c>
      <c r="H12" s="54"/>
      <c r="I12" s="53">
        <v>17</v>
      </c>
      <c r="J12" s="54"/>
      <c r="K12" s="53">
        <v>10</v>
      </c>
      <c r="L12" s="54"/>
      <c r="M12" s="53">
        <v>11</v>
      </c>
      <c r="N12" s="54"/>
      <c r="O12" s="53">
        <v>15</v>
      </c>
      <c r="P12" s="54"/>
      <c r="Q12" s="58">
        <f t="shared" si="0"/>
        <v>59</v>
      </c>
      <c r="R12" s="18">
        <f t="shared" si="1"/>
        <v>11.799999999999999</v>
      </c>
      <c r="S12" s="20"/>
      <c r="T12" s="19">
        <v>7</v>
      </c>
    </row>
    <row r="13" spans="1:20" ht="15" customHeight="1">
      <c r="A13" s="1">
        <v>97</v>
      </c>
      <c r="B13" s="4">
        <f>VLOOKUP($A13,'[1]ListeWT'!$D$73:$P$131,2,FALSE)</f>
        <v>0</v>
      </c>
      <c r="C13" s="53" t="str">
        <f>VLOOKUP($A13,'[1]ListeWT'!$D$73:$P$131,3,FALSE)</f>
        <v>Jango des Amourette de Béjarie</v>
      </c>
      <c r="D13" s="53" t="str">
        <f>VLOOKUP($A13,'[1]ListeWT'!$D$73:$P$131,5,FALSE)</f>
        <v>LABRADOR</v>
      </c>
      <c r="E13" s="53" t="str">
        <f>VLOOKUP($A13,'[1]ListeWT'!$D$73:$P$131,6,FALSE)</f>
        <v>M</v>
      </c>
      <c r="F13" s="53" t="str">
        <f>VLOOKUP($A13,'[1]ListeWT'!$D$73:$P$131,12,FALSE)</f>
        <v>Pierre de Franclieu</v>
      </c>
      <c r="G13" s="53">
        <v>3</v>
      </c>
      <c r="H13" s="54"/>
      <c r="I13" s="53">
        <v>13</v>
      </c>
      <c r="J13" s="54"/>
      <c r="K13" s="53">
        <v>15</v>
      </c>
      <c r="L13" s="54"/>
      <c r="M13" s="53">
        <v>0</v>
      </c>
      <c r="N13" s="54"/>
      <c r="O13" s="53">
        <v>17</v>
      </c>
      <c r="P13" s="54"/>
      <c r="Q13" s="58">
        <f t="shared" si="0"/>
        <v>48</v>
      </c>
      <c r="R13" s="18">
        <f t="shared" si="1"/>
        <v>9.6</v>
      </c>
      <c r="S13" s="20"/>
      <c r="T13" s="19">
        <v>8</v>
      </c>
    </row>
    <row r="14" spans="1:20" ht="15" customHeight="1">
      <c r="A14" s="1">
        <v>98</v>
      </c>
      <c r="B14" s="4">
        <f>VLOOKUP($A14,'[1]ListeWT'!$D$73:$P$131,2,FALSE)</f>
        <v>0</v>
      </c>
      <c r="C14" s="53" t="str">
        <f>VLOOKUP($A14,'[1]ListeWT'!$D$73:$P$131,3,FALSE)</f>
        <v>Jade du Pays Sauvage</v>
      </c>
      <c r="D14" s="53" t="str">
        <f>VLOOKUP($A14,'[1]ListeWT'!$D$73:$P$131,5,FALSE)</f>
        <v>GOLDEN</v>
      </c>
      <c r="E14" s="53" t="str">
        <f>VLOOKUP($A14,'[1]ListeWT'!$D$73:$P$131,6,FALSE)</f>
        <v>F</v>
      </c>
      <c r="F14" s="53" t="str">
        <f>VLOOKUP($A14,'[1]ListeWT'!$D$73:$P$131,12,FALSE)</f>
        <v>Gaëlle AUBAC</v>
      </c>
      <c r="G14" s="53">
        <v>9</v>
      </c>
      <c r="H14" s="54"/>
      <c r="I14" s="53">
        <v>20</v>
      </c>
      <c r="J14" s="54"/>
      <c r="K14" s="53">
        <v>8</v>
      </c>
      <c r="L14" s="54"/>
      <c r="M14" s="53">
        <v>0</v>
      </c>
      <c r="N14" s="54"/>
      <c r="O14" s="53">
        <v>8</v>
      </c>
      <c r="P14" s="54"/>
      <c r="Q14" s="58">
        <f t="shared" si="0"/>
        <v>45</v>
      </c>
      <c r="R14" s="18">
        <f t="shared" si="1"/>
        <v>9</v>
      </c>
      <c r="S14" s="20"/>
      <c r="T14" s="19">
        <v>9</v>
      </c>
    </row>
    <row r="15" spans="1:20" ht="15" customHeight="1">
      <c r="A15" s="1"/>
      <c r="B15" s="4" t="e">
        <f>VLOOKUP($A15,'[1]ListeWT'!$D$73:$P$131,2,FALSE)</f>
        <v>#N/A</v>
      </c>
      <c r="C15" s="53" t="e">
        <f>VLOOKUP($A15,'[1]ListeWT'!$D$73:$P$131,3,FALSE)</f>
        <v>#N/A</v>
      </c>
      <c r="D15" s="53" t="e">
        <f>VLOOKUP($A15,'[1]ListeWT'!$D$73:$P$131,5,FALSE)</f>
        <v>#N/A</v>
      </c>
      <c r="E15" s="53" t="e">
        <f>VLOOKUP($A15,'[1]ListeWT'!$D$73:$P$131,6,FALSE)</f>
        <v>#N/A</v>
      </c>
      <c r="F15" s="53" t="e">
        <f>VLOOKUP($A15,'[1]ListeWT'!$D$73:$P$131,12,FALSE)</f>
        <v>#N/A</v>
      </c>
      <c r="G15" s="53"/>
      <c r="H15" s="54"/>
      <c r="I15" s="53"/>
      <c r="J15" s="54"/>
      <c r="K15" s="53"/>
      <c r="L15" s="54"/>
      <c r="M15" s="53"/>
      <c r="N15" s="54"/>
      <c r="O15" s="53"/>
      <c r="P15" s="54"/>
      <c r="Q15" s="58">
        <f t="shared" si="0"/>
        <v>0</v>
      </c>
      <c r="R15" s="18">
        <f t="shared" si="1"/>
        <v>0</v>
      </c>
      <c r="S15" s="20"/>
      <c r="T15" s="19" t="str">
        <f>IF(ISTEXT(C15),IF(ISNUMBER(S15),RANK(S15,S$6:S$33),"nc"),"pe")</f>
        <v>pe</v>
      </c>
    </row>
    <row r="16" spans="1:20" ht="15" customHeight="1">
      <c r="A16" s="1"/>
      <c r="B16" s="4" t="e">
        <f>VLOOKUP($A16,'[1]ListeWT'!$D$73:$P$131,2,FALSE)</f>
        <v>#N/A</v>
      </c>
      <c r="C16" s="53" t="e">
        <f>VLOOKUP($A16,'[1]ListeWT'!$D$73:$P$131,3,FALSE)</f>
        <v>#N/A</v>
      </c>
      <c r="D16" s="53" t="e">
        <f>VLOOKUP($A16,'[1]ListeWT'!$D$73:$P$131,5,FALSE)</f>
        <v>#N/A</v>
      </c>
      <c r="E16" s="53" t="e">
        <f>VLOOKUP($A16,'[1]ListeWT'!$D$73:$P$131,6,FALSE)</f>
        <v>#N/A</v>
      </c>
      <c r="F16" s="53" t="e">
        <f>VLOOKUP($A16,'[1]ListeWT'!$D$73:$P$131,12,FALSE)</f>
        <v>#N/A</v>
      </c>
      <c r="G16" s="53"/>
      <c r="H16" s="54"/>
      <c r="I16" s="53"/>
      <c r="J16" s="54"/>
      <c r="K16" s="53"/>
      <c r="L16" s="54"/>
      <c r="M16" s="53"/>
      <c r="N16" s="54"/>
      <c r="O16" s="53"/>
      <c r="P16" s="54"/>
      <c r="Q16" s="58">
        <f t="shared" si="0"/>
        <v>0</v>
      </c>
      <c r="R16" s="18">
        <f t="shared" si="1"/>
        <v>0</v>
      </c>
      <c r="S16" s="20"/>
      <c r="T16" s="19" t="str">
        <f>IF(ISTEXT(C16),IF(ISNUMBER(S16),RANK(S16,S$6:S$33),"nc"),"pe")</f>
        <v>pe</v>
      </c>
    </row>
    <row r="17" spans="1:20" ht="15" customHeight="1">
      <c r="A17" s="1"/>
      <c r="B17" s="4" t="e">
        <f>VLOOKUP($A17,'[1]ListeWT'!$D$73:$P$131,2,FALSE)</f>
        <v>#N/A</v>
      </c>
      <c r="C17" s="67" t="e">
        <f>VLOOKUP($A17,'[1]ListeWT'!$D$73:$P$131,3,FALSE)</f>
        <v>#N/A</v>
      </c>
      <c r="D17" s="67" t="e">
        <f>VLOOKUP($A17,'[1]ListeWT'!$D$73:$P$131,5,FALSE)</f>
        <v>#N/A</v>
      </c>
      <c r="E17" s="67" t="e">
        <f>VLOOKUP($A17,'[1]ListeWT'!$D$73:$P$131,6,FALSE)</f>
        <v>#N/A</v>
      </c>
      <c r="F17" s="67" t="e">
        <f>VLOOKUP($A17,'[1]ListeWT'!$D$73:$P$131,12,FALSE)</f>
        <v>#N/A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58">
        <f t="shared" si="0"/>
        <v>0</v>
      </c>
      <c r="R17" s="18">
        <f t="shared" si="1"/>
        <v>0</v>
      </c>
      <c r="S17" s="20"/>
      <c r="T17" s="19" t="str">
        <f>IF(ISTEXT(C17),IF(ISNUMBER(S17),RANK(S17,S$6:S$33),"nc"),"pe")</f>
        <v>pe</v>
      </c>
    </row>
    <row r="18" spans="1:20" ht="15" customHeight="1">
      <c r="A18" s="1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69"/>
      <c r="S18" s="70"/>
      <c r="T18" s="71"/>
    </row>
    <row r="19" spans="1:20" ht="15" customHeight="1">
      <c r="A19" s="1"/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69"/>
      <c r="S19" s="70"/>
      <c r="T19" s="71"/>
    </row>
    <row r="20" spans="1:20" ht="12.7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8"/>
    </row>
    <row r="21" spans="3:17" ht="12.75">
      <c r="C21" s="11" t="s">
        <v>27</v>
      </c>
      <c r="D21" s="12"/>
      <c r="E21" s="13"/>
      <c r="F21" s="13"/>
      <c r="G21" s="60">
        <f aca="true" t="shared" si="2" ref="G21:P21">COUNTIF(G6:G16,0)</f>
        <v>0</v>
      </c>
      <c r="H21" s="60">
        <f t="shared" si="2"/>
        <v>0</v>
      </c>
      <c r="I21" s="60">
        <f t="shared" si="2"/>
        <v>0</v>
      </c>
      <c r="J21" s="60">
        <f t="shared" si="2"/>
        <v>0</v>
      </c>
      <c r="K21" s="60">
        <f t="shared" si="2"/>
        <v>0</v>
      </c>
      <c r="L21" s="60">
        <f t="shared" si="2"/>
        <v>0</v>
      </c>
      <c r="M21" s="60">
        <f t="shared" si="2"/>
        <v>3</v>
      </c>
      <c r="N21" s="60">
        <f t="shared" si="2"/>
        <v>0</v>
      </c>
      <c r="O21" s="60">
        <f t="shared" si="2"/>
        <v>0</v>
      </c>
      <c r="P21" s="60">
        <f t="shared" si="2"/>
        <v>0</v>
      </c>
      <c r="Q21" s="9"/>
    </row>
    <row r="22" spans="3:17" ht="12.75">
      <c r="C22" s="6" t="s">
        <v>38</v>
      </c>
      <c r="D22" s="7"/>
      <c r="E22" s="8"/>
      <c r="F22" s="8"/>
      <c r="G22" s="60">
        <f aca="true" t="shared" si="3" ref="G22:P22">SUM(G6:G16)</f>
        <v>106</v>
      </c>
      <c r="H22" s="60">
        <f t="shared" si="3"/>
        <v>0</v>
      </c>
      <c r="I22" s="60">
        <f t="shared" si="3"/>
        <v>163</v>
      </c>
      <c r="J22" s="60">
        <f t="shared" si="3"/>
        <v>0</v>
      </c>
      <c r="K22" s="60">
        <f t="shared" si="3"/>
        <v>136</v>
      </c>
      <c r="L22" s="60">
        <f t="shared" si="3"/>
        <v>0</v>
      </c>
      <c r="M22" s="60">
        <f t="shared" si="3"/>
        <v>64</v>
      </c>
      <c r="N22" s="60">
        <f t="shared" si="3"/>
        <v>0</v>
      </c>
      <c r="O22" s="60">
        <f t="shared" si="3"/>
        <v>137</v>
      </c>
      <c r="P22" s="60">
        <f t="shared" si="3"/>
        <v>0</v>
      </c>
      <c r="Q22" s="5" t="str">
        <f>IF(SUM(G22:P22)&lt;&gt;SUM(Q6:Q16),"err!","ok!")</f>
        <v>ok!</v>
      </c>
    </row>
    <row r="23" spans="3:17" ht="12.75">
      <c r="C23" s="6" t="s">
        <v>28</v>
      </c>
      <c r="D23" s="7"/>
      <c r="E23" s="8"/>
      <c r="F23" s="8"/>
      <c r="G23" s="60">
        <f aca="true" t="shared" si="4" ref="G23:P23">MAX(G6:G16)</f>
        <v>17</v>
      </c>
      <c r="H23" s="60">
        <f t="shared" si="4"/>
        <v>0</v>
      </c>
      <c r="I23" s="60">
        <f t="shared" si="4"/>
        <v>20</v>
      </c>
      <c r="J23" s="60">
        <f t="shared" si="4"/>
        <v>0</v>
      </c>
      <c r="K23" s="60">
        <f t="shared" si="4"/>
        <v>19</v>
      </c>
      <c r="L23" s="60">
        <f t="shared" si="4"/>
        <v>0</v>
      </c>
      <c r="M23" s="60">
        <f t="shared" si="4"/>
        <v>15</v>
      </c>
      <c r="N23" s="60">
        <f t="shared" si="4"/>
        <v>0</v>
      </c>
      <c r="O23" s="60">
        <f t="shared" si="4"/>
        <v>20</v>
      </c>
      <c r="P23" s="60">
        <f t="shared" si="4"/>
        <v>0</v>
      </c>
      <c r="Q23" s="9"/>
    </row>
    <row r="24" spans="3:17" ht="12.75">
      <c r="C24" s="6" t="s">
        <v>29</v>
      </c>
      <c r="D24" s="7"/>
      <c r="E24" s="8"/>
      <c r="F24" s="8"/>
      <c r="G24" s="60">
        <f aca="true" t="shared" si="5" ref="G24:P24">MIN(G6:G16)</f>
        <v>3</v>
      </c>
      <c r="H24" s="60">
        <f t="shared" si="5"/>
        <v>0</v>
      </c>
      <c r="I24" s="60">
        <f t="shared" si="5"/>
        <v>13</v>
      </c>
      <c r="J24" s="60">
        <f t="shared" si="5"/>
        <v>0</v>
      </c>
      <c r="K24" s="60">
        <f t="shared" si="5"/>
        <v>8</v>
      </c>
      <c r="L24" s="60">
        <f t="shared" si="5"/>
        <v>0</v>
      </c>
      <c r="M24" s="60">
        <f t="shared" si="5"/>
        <v>0</v>
      </c>
      <c r="N24" s="60">
        <f t="shared" si="5"/>
        <v>0</v>
      </c>
      <c r="O24" s="60">
        <f t="shared" si="5"/>
        <v>8</v>
      </c>
      <c r="P24" s="60">
        <f t="shared" si="5"/>
        <v>0</v>
      </c>
      <c r="Q24" s="9"/>
    </row>
    <row r="25" spans="3:17" ht="12.75">
      <c r="C25" s="6" t="s">
        <v>31</v>
      </c>
      <c r="D25" s="7"/>
      <c r="E25" s="8"/>
      <c r="F25" s="8"/>
      <c r="G25" s="61">
        <f aca="true" t="shared" si="6" ref="G25:P25">AVERAGE(G6:G16)</f>
        <v>11.777777777777779</v>
      </c>
      <c r="H25" s="61" t="e">
        <f t="shared" si="6"/>
        <v>#DIV/0!</v>
      </c>
      <c r="I25" s="61">
        <f t="shared" si="6"/>
        <v>18.11111111111111</v>
      </c>
      <c r="J25" s="61" t="e">
        <f t="shared" si="6"/>
        <v>#DIV/0!</v>
      </c>
      <c r="K25" s="61">
        <f t="shared" si="6"/>
        <v>15.11111111111111</v>
      </c>
      <c r="L25" s="61" t="e">
        <f t="shared" si="6"/>
        <v>#DIV/0!</v>
      </c>
      <c r="M25" s="61">
        <f t="shared" si="6"/>
        <v>7.111111111111111</v>
      </c>
      <c r="N25" s="61" t="e">
        <f t="shared" si="6"/>
        <v>#DIV/0!</v>
      </c>
      <c r="O25" s="61">
        <f t="shared" si="6"/>
        <v>15.222222222222221</v>
      </c>
      <c r="P25" s="60" t="e">
        <f t="shared" si="6"/>
        <v>#DIV/0!</v>
      </c>
      <c r="Q25" s="9"/>
    </row>
    <row r="26" spans="3:17" ht="12.75">
      <c r="C26" s="6" t="s">
        <v>30</v>
      </c>
      <c r="D26" s="7"/>
      <c r="E26" s="8"/>
      <c r="F26" s="8"/>
      <c r="G26" s="61">
        <f aca="true" t="shared" si="7" ref="G26:P26">STDEVPA(G6:G16)</f>
        <v>4.565030796483142</v>
      </c>
      <c r="H26" s="61" t="e">
        <f t="shared" si="7"/>
        <v>#DIV/0!</v>
      </c>
      <c r="I26" s="61">
        <f t="shared" si="7"/>
        <v>2.8846122190549264</v>
      </c>
      <c r="J26" s="61" t="e">
        <f t="shared" si="7"/>
        <v>#DIV/0!</v>
      </c>
      <c r="K26" s="61">
        <f t="shared" si="7"/>
        <v>3.510126444206959</v>
      </c>
      <c r="L26" s="61" t="e">
        <f t="shared" si="7"/>
        <v>#DIV/0!</v>
      </c>
      <c r="M26" s="61">
        <f t="shared" si="7"/>
        <v>5.877347180194753</v>
      </c>
      <c r="N26" s="61" t="e">
        <f t="shared" si="7"/>
        <v>#DIV/0!</v>
      </c>
      <c r="O26" s="61">
        <f t="shared" si="7"/>
        <v>3.5206621150566355</v>
      </c>
      <c r="P26" s="61" t="e">
        <f t="shared" si="7"/>
        <v>#DIV/0!</v>
      </c>
      <c r="Q26" s="10"/>
    </row>
  </sheetData>
  <sheetProtection/>
  <mergeCells count="11">
    <mergeCell ref="K2:L2"/>
    <mergeCell ref="M2:N2"/>
    <mergeCell ref="A20:T20"/>
    <mergeCell ref="O1:P1"/>
    <mergeCell ref="G1:H1"/>
    <mergeCell ref="G2:H2"/>
    <mergeCell ref="O2:P2"/>
    <mergeCell ref="I1:J1"/>
    <mergeCell ref="K1:L1"/>
    <mergeCell ref="M1:N1"/>
    <mergeCell ref="I2:J2"/>
  </mergeCells>
  <conditionalFormatting sqref="G6:P19">
    <cfRule type="expression" priority="24" dxfId="3" stopIfTrue="1">
      <formula>MOD(ROW(),2)</formula>
    </cfRule>
  </conditionalFormatting>
  <conditionalFormatting sqref="C6:F19">
    <cfRule type="expression" priority="1" dxfId="3" stopIfTrue="1">
      <formula>MOD(ROW(),2)</formula>
    </cfRule>
  </conditionalFormatting>
  <printOptions horizontalCentered="1"/>
  <pageMargins left="0.3937007874015748" right="0.3937007874015748" top="1.37" bottom="0.7874015748031497" header="0.8" footer="0.5118110236220472"/>
  <pageSetup fitToHeight="0" fitToWidth="1" horizontalDpi="600" verticalDpi="600" orientation="landscape" paperSize="9" scale="79" r:id="rId2"/>
  <headerFooter alignWithMargins="0">
    <oddHeader>&amp;C&amp;20WT RCF de FONTAINEBLEAU - 28 mai 2017</oddHeader>
    <oddFooter>&amp;C&amp;F - &amp;A&amp;R&amp;D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indexed="42"/>
    <pageSetUpPr fitToPage="1"/>
  </sheetPr>
  <dimension ref="A1:T23"/>
  <sheetViews>
    <sheetView tabSelected="1" view="pageLayout" workbookViewId="0" topLeftCell="A1">
      <selection activeCell="A11" sqref="A11:IV11"/>
    </sheetView>
  </sheetViews>
  <sheetFormatPr defaultColWidth="11.421875" defaultRowHeight="12.75" outlineLevelCol="1"/>
  <cols>
    <col min="1" max="2" width="4.7109375" style="0" customWidth="1"/>
    <col min="3" max="3" width="32.7109375" style="0" customWidth="1"/>
    <col min="4" max="4" width="4.28125" style="5" bestFit="1" customWidth="1"/>
    <col min="5" max="5" width="3.7109375" style="0" customWidth="1"/>
    <col min="6" max="6" width="18.7109375" style="0" customWidth="1"/>
    <col min="7" max="16" width="8.7109375" style="0" customWidth="1"/>
    <col min="17" max="17" width="5.140625" style="0" customWidth="1"/>
    <col min="18" max="18" width="8.57421875" style="0" customWidth="1"/>
    <col min="19" max="19" width="8.57421875" style="0" hidden="1" customWidth="1" outlineLevel="1"/>
    <col min="20" max="20" width="5.28125" style="0" bestFit="1" customWidth="1" collapsed="1"/>
  </cols>
  <sheetData>
    <row r="1" spans="3:16" ht="16.5" customHeight="1">
      <c r="C1" s="35" t="s">
        <v>20</v>
      </c>
      <c r="D1" s="37">
        <v>7</v>
      </c>
      <c r="E1" s="36"/>
      <c r="F1" s="43" t="s">
        <v>23</v>
      </c>
      <c r="G1" s="79" t="s">
        <v>2</v>
      </c>
      <c r="H1" s="80"/>
      <c r="I1" s="79" t="s">
        <v>3</v>
      </c>
      <c r="J1" s="80"/>
      <c r="K1" s="79" t="s">
        <v>4</v>
      </c>
      <c r="L1" s="80"/>
      <c r="M1" s="79" t="s">
        <v>5</v>
      </c>
      <c r="N1" s="80"/>
      <c r="O1" s="79" t="s">
        <v>6</v>
      </c>
      <c r="P1" s="80"/>
    </row>
    <row r="2" spans="6:16" ht="12.75">
      <c r="F2" s="39" t="s">
        <v>39</v>
      </c>
      <c r="G2" s="74" t="s">
        <v>71</v>
      </c>
      <c r="H2" s="75"/>
      <c r="I2" s="74" t="s">
        <v>73</v>
      </c>
      <c r="J2" s="75"/>
      <c r="K2" s="74" t="s">
        <v>72</v>
      </c>
      <c r="L2" s="75"/>
      <c r="M2" s="74" t="s">
        <v>74</v>
      </c>
      <c r="N2" s="75"/>
      <c r="O2" s="74" t="s">
        <v>70</v>
      </c>
      <c r="P2" s="75"/>
    </row>
    <row r="3" spans="3:18" ht="108" customHeight="1">
      <c r="C3" s="22"/>
      <c r="F3" s="40" t="s">
        <v>24</v>
      </c>
      <c r="G3" s="47" t="s">
        <v>86</v>
      </c>
      <c r="H3" s="48"/>
      <c r="I3" s="47"/>
      <c r="J3" s="57"/>
      <c r="K3" s="63" t="s">
        <v>85</v>
      </c>
      <c r="L3" s="48"/>
      <c r="M3" s="63"/>
      <c r="N3" s="57"/>
      <c r="O3" s="47" t="s">
        <v>83</v>
      </c>
      <c r="P3" s="48"/>
      <c r="Q3" s="2"/>
      <c r="R3" s="2"/>
    </row>
    <row r="4" spans="1:20" ht="12.75">
      <c r="A4" s="27" t="s">
        <v>35</v>
      </c>
      <c r="B4" s="3"/>
      <c r="C4" s="3"/>
      <c r="D4" s="25"/>
      <c r="E4" s="3"/>
      <c r="F4" s="33" t="s">
        <v>34</v>
      </c>
      <c r="G4" s="49">
        <v>20</v>
      </c>
      <c r="H4" s="50"/>
      <c r="I4" s="49">
        <v>20</v>
      </c>
      <c r="J4" s="50"/>
      <c r="K4" s="49">
        <v>20</v>
      </c>
      <c r="L4" s="50"/>
      <c r="M4" s="49">
        <v>20</v>
      </c>
      <c r="N4" s="50"/>
      <c r="O4" s="49">
        <v>20</v>
      </c>
      <c r="P4" s="50"/>
      <c r="Q4" s="59">
        <f>SUM(G4:P4)</f>
        <v>100</v>
      </c>
      <c r="R4" s="25"/>
      <c r="S4" s="26"/>
      <c r="T4" s="26"/>
    </row>
    <row r="5" spans="1:20" s="31" customFormat="1" ht="12">
      <c r="A5" s="30" t="s">
        <v>37</v>
      </c>
      <c r="B5" s="29" t="s">
        <v>36</v>
      </c>
      <c r="C5" s="30" t="s">
        <v>0</v>
      </c>
      <c r="D5" s="29" t="s">
        <v>7</v>
      </c>
      <c r="E5" s="30" t="s">
        <v>26</v>
      </c>
      <c r="F5" s="41" t="s">
        <v>1</v>
      </c>
      <c r="G5" s="51"/>
      <c r="H5" s="52"/>
      <c r="I5" s="51"/>
      <c r="J5" s="52"/>
      <c r="K5" s="51"/>
      <c r="L5" s="52"/>
      <c r="M5" s="51"/>
      <c r="N5" s="52"/>
      <c r="O5" s="51"/>
      <c r="P5" s="52"/>
      <c r="Q5" s="46" t="s">
        <v>16</v>
      </c>
      <c r="R5" s="30" t="s">
        <v>17</v>
      </c>
      <c r="S5" s="30" t="s">
        <v>18</v>
      </c>
      <c r="T5" s="30" t="s">
        <v>15</v>
      </c>
    </row>
    <row r="6" spans="1:20" ht="15" customHeight="1">
      <c r="A6" s="4">
        <v>109</v>
      </c>
      <c r="B6" s="4">
        <f>VLOOKUP($A6,'[1]ListeWT'!$D$73:$P$131,2,FALSE)</f>
        <v>0</v>
      </c>
      <c r="C6" s="64" t="str">
        <f>VLOOKUP($A6,'[1]ListeWT'!$D$73:$P$131,3,FALSE)</f>
        <v>Astraglen Goliath «Max »</v>
      </c>
      <c r="D6" s="17" t="str">
        <f>VLOOKUP($A6,'[1]ListeWT'!$D$73:$P$131,5,FALSE)</f>
        <v>LABRADOR</v>
      </c>
      <c r="E6" s="17" t="str">
        <f>VLOOKUP($A6,'[1]ListeWT'!$D$73:$P$131,6,FALSE)</f>
        <v>M</v>
      </c>
      <c r="F6" s="65" t="str">
        <f>VLOOKUP($A6,'[1]ListeWT'!$D$73:$P$131,12,FALSE)</f>
        <v>Brahim BOUZID</v>
      </c>
      <c r="G6" s="55">
        <v>19</v>
      </c>
      <c r="H6" s="56"/>
      <c r="I6" s="55">
        <v>20</v>
      </c>
      <c r="J6" s="56"/>
      <c r="K6" s="55">
        <v>13</v>
      </c>
      <c r="L6" s="56"/>
      <c r="M6" s="55">
        <v>18</v>
      </c>
      <c r="N6" s="56"/>
      <c r="O6" s="55">
        <v>15</v>
      </c>
      <c r="P6" s="56"/>
      <c r="Q6" s="58">
        <f>IF(ISTEXT(C6),SUM(G6:P6),0)</f>
        <v>85</v>
      </c>
      <c r="R6" s="18">
        <f>IF(ISTEXT(C6),SUM(G6:P6)/Q$4*20,0)</f>
        <v>17</v>
      </c>
      <c r="S6" s="20">
        <v>1</v>
      </c>
      <c r="T6" s="19">
        <v>1</v>
      </c>
    </row>
    <row r="7" spans="1:20" ht="15" customHeight="1">
      <c r="A7" s="4">
        <v>113</v>
      </c>
      <c r="B7" s="4">
        <f>VLOOKUP($A7,'[1]ListeWT'!$D$73:$P$131,2,FALSE)</f>
        <v>0</v>
      </c>
      <c r="C7" s="64" t="str">
        <f>VLOOKUP($A7,'[1]ListeWT'!$D$73:$P$131,3,FALSE)</f>
        <v>Doly de l'Etang de la Thiellerie</v>
      </c>
      <c r="D7" s="17" t="str">
        <f>VLOOKUP($A7,'[1]ListeWT'!$D$73:$P$131,5,FALSE)</f>
        <v>LABRADOR</v>
      </c>
      <c r="E7" s="17" t="str">
        <f>VLOOKUP($A7,'[1]ListeWT'!$D$73:$P$131,6,FALSE)</f>
        <v>F</v>
      </c>
      <c r="F7" s="65" t="str">
        <f>VLOOKUP($A7,'[1]ListeWT'!$D$73:$P$131,12,FALSE)</f>
        <v>Stéphane PUISSET</v>
      </c>
      <c r="G7" s="55">
        <v>16</v>
      </c>
      <c r="H7" s="56"/>
      <c r="I7" s="55">
        <v>20</v>
      </c>
      <c r="J7" s="56"/>
      <c r="K7" s="55">
        <v>13</v>
      </c>
      <c r="L7" s="56"/>
      <c r="M7" s="55">
        <v>12</v>
      </c>
      <c r="N7" s="56"/>
      <c r="O7" s="55">
        <v>5</v>
      </c>
      <c r="P7" s="56"/>
      <c r="Q7" s="58">
        <f>IF(ISTEXT(C7),SUM(G7:P7),0)</f>
        <v>66</v>
      </c>
      <c r="R7" s="18">
        <f>IF(ISTEXT(C7),SUM(G7:P7)/Q$4*20,0)</f>
        <v>13.200000000000001</v>
      </c>
      <c r="S7" s="20">
        <v>2</v>
      </c>
      <c r="T7" s="19">
        <v>2</v>
      </c>
    </row>
    <row r="8" spans="1:20" ht="15" customHeight="1">
      <c r="A8" s="4">
        <v>114</v>
      </c>
      <c r="B8" s="4">
        <f>VLOOKUP($A8,'[1]ListeWT'!$D$73:$P$131,2,FALSE)</f>
        <v>0</v>
      </c>
      <c r="C8" s="64" t="str">
        <f>VLOOKUP($A8,'[1]ListeWT'!$D$73:$P$131,3,FALSE)</f>
        <v>Doubleuse the One</v>
      </c>
      <c r="D8" s="17" t="str">
        <f>VLOOKUP($A8,'[1]ListeWT'!$D$73:$P$131,5,FALSE)</f>
        <v>GOLDEN</v>
      </c>
      <c r="E8" s="17" t="str">
        <f>VLOOKUP($A8,'[1]ListeWT'!$D$73:$P$131,6,FALSE)</f>
        <v>M</v>
      </c>
      <c r="F8" s="65" t="str">
        <f>VLOOKUP($A8,'[1]ListeWT'!$D$73:$P$131,12,FALSE)</f>
        <v>Asa Pehrson</v>
      </c>
      <c r="G8" s="55">
        <v>0</v>
      </c>
      <c r="H8" s="56"/>
      <c r="I8" s="55">
        <v>19</v>
      </c>
      <c r="J8" s="56"/>
      <c r="K8" s="55">
        <v>13</v>
      </c>
      <c r="L8" s="56"/>
      <c r="M8" s="55">
        <v>15</v>
      </c>
      <c r="N8" s="56"/>
      <c r="O8" s="55">
        <v>17</v>
      </c>
      <c r="P8" s="56"/>
      <c r="Q8" s="58">
        <f>IF(ISTEXT(C8),SUM(G8:P8),0)</f>
        <v>64</v>
      </c>
      <c r="R8" s="18">
        <f>IF(ISTEXT(C8),SUM(G8:P8)/Q$4*20,0)</f>
        <v>12.8</v>
      </c>
      <c r="S8" s="20">
        <v>3</v>
      </c>
      <c r="T8" s="19">
        <v>3</v>
      </c>
    </row>
    <row r="9" spans="1:20" ht="15" customHeight="1">
      <c r="A9" s="4">
        <v>111</v>
      </c>
      <c r="B9" s="4">
        <f>VLOOKUP($A9,'[1]ListeWT'!$D$73:$P$131,2,FALSE)</f>
        <v>0</v>
      </c>
      <c r="C9" s="64" t="str">
        <f>VLOOKUP($A9,'[1]ListeWT'!$D$73:$P$131,3,FALSE)</f>
        <v>Dyana Lys Jump Jocker's jinx</v>
      </c>
      <c r="D9" s="17" t="str">
        <f>VLOOKUP($A9,'[1]ListeWT'!$D$73:$P$131,5,FALSE)</f>
        <v>LABRADOR</v>
      </c>
      <c r="E9" s="17" t="str">
        <f>VLOOKUP($A9,'[1]ListeWT'!$D$73:$P$131,6,FALSE)</f>
        <v>F</v>
      </c>
      <c r="F9" s="65" t="str">
        <f>VLOOKUP($A9,'[1]ListeWT'!$D$73:$P$131,12,FALSE)</f>
        <v>Eveline Bourgoin</v>
      </c>
      <c r="G9" s="55">
        <v>0</v>
      </c>
      <c r="H9" s="56"/>
      <c r="I9" s="55">
        <v>20</v>
      </c>
      <c r="J9" s="56"/>
      <c r="K9" s="55">
        <v>4</v>
      </c>
      <c r="L9" s="56"/>
      <c r="M9" s="55">
        <v>12</v>
      </c>
      <c r="N9" s="56"/>
      <c r="O9" s="55">
        <v>10</v>
      </c>
      <c r="P9" s="56"/>
      <c r="Q9" s="58">
        <f>IF(ISTEXT(C9),SUM(G9:P9),0)</f>
        <v>46</v>
      </c>
      <c r="R9" s="18">
        <f>IF(ISTEXT(C9),SUM(G9:P9)/Q$4*20,0)</f>
        <v>9.200000000000001</v>
      </c>
      <c r="S9" s="20"/>
      <c r="T9" s="19"/>
    </row>
    <row r="10" spans="1:20" ht="15" customHeight="1">
      <c r="A10" s="4">
        <v>117</v>
      </c>
      <c r="B10" s="4">
        <f>VLOOKUP($A10,'[1]ListeWT'!$D$73:$P$131,2,FALSE)</f>
        <v>0</v>
      </c>
      <c r="C10" s="64" t="str">
        <f>VLOOKUP($A10,'[1]ListeWT'!$D$73:$P$131,3,FALSE)</f>
        <v>Frimousse du Mas de Mailys</v>
      </c>
      <c r="D10" s="17" t="str">
        <f>VLOOKUP($A10,'[1]ListeWT'!$D$73:$P$131,5,FALSE)</f>
        <v>CHESAPEAKE BAY</v>
      </c>
      <c r="E10" s="17" t="str">
        <f>VLOOKUP($A10,'[1]ListeWT'!$D$73:$P$131,6,FALSE)</f>
        <v>F</v>
      </c>
      <c r="F10" s="65" t="str">
        <f>VLOOKUP($A10,'[1]ListeWT'!$D$73:$P$131,12,FALSE)</f>
        <v>Anne Thomas</v>
      </c>
      <c r="G10" s="55">
        <v>0</v>
      </c>
      <c r="H10" s="56"/>
      <c r="I10" s="55">
        <v>17</v>
      </c>
      <c r="J10" s="56"/>
      <c r="K10" s="55">
        <v>0</v>
      </c>
      <c r="L10" s="56"/>
      <c r="M10" s="55">
        <v>0</v>
      </c>
      <c r="N10" s="56"/>
      <c r="O10" s="55">
        <v>0</v>
      </c>
      <c r="P10" s="56"/>
      <c r="Q10" s="58">
        <f>IF(ISTEXT(C10),SUM(G10:P10),0)</f>
        <v>17</v>
      </c>
      <c r="R10" s="18">
        <f>IF(ISTEXT(C10),SUM(G10:P10)/Q$4*20,0)</f>
        <v>3.4000000000000004</v>
      </c>
      <c r="S10" s="20"/>
      <c r="T10" s="19"/>
    </row>
    <row r="11" spans="1:20" ht="12.7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</row>
    <row r="12" spans="3:16" ht="12.75">
      <c r="C12" s="6" t="s">
        <v>27</v>
      </c>
      <c r="D12" s="7"/>
      <c r="E12" s="8"/>
      <c r="F12" s="8"/>
      <c r="G12" s="60">
        <f aca="true" t="shared" si="0" ref="G12:P12">COUNTIF(G6:G10,0)</f>
        <v>3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 t="shared" si="0"/>
        <v>1</v>
      </c>
      <c r="L12" s="60">
        <f t="shared" si="0"/>
        <v>0</v>
      </c>
      <c r="M12" s="60">
        <f t="shared" si="0"/>
        <v>1</v>
      </c>
      <c r="N12" s="60">
        <f t="shared" si="0"/>
        <v>0</v>
      </c>
      <c r="O12" s="60">
        <f t="shared" si="0"/>
        <v>1</v>
      </c>
      <c r="P12" s="60">
        <f t="shared" si="0"/>
        <v>0</v>
      </c>
    </row>
    <row r="13" spans="3:17" ht="12.75">
      <c r="C13" s="6" t="s">
        <v>38</v>
      </c>
      <c r="D13" s="7"/>
      <c r="E13" s="8"/>
      <c r="F13" s="8"/>
      <c r="G13" s="60">
        <f aca="true" t="shared" si="1" ref="G13:P13">SUM(G6:G10)</f>
        <v>35</v>
      </c>
      <c r="H13" s="60">
        <f t="shared" si="1"/>
        <v>0</v>
      </c>
      <c r="I13" s="60">
        <f t="shared" si="1"/>
        <v>96</v>
      </c>
      <c r="J13" s="60">
        <f t="shared" si="1"/>
        <v>0</v>
      </c>
      <c r="K13" s="60">
        <f t="shared" si="1"/>
        <v>43</v>
      </c>
      <c r="L13" s="60">
        <f t="shared" si="1"/>
        <v>0</v>
      </c>
      <c r="M13" s="60">
        <f t="shared" si="1"/>
        <v>57</v>
      </c>
      <c r="N13" s="60">
        <f t="shared" si="1"/>
        <v>0</v>
      </c>
      <c r="O13" s="60">
        <f t="shared" si="1"/>
        <v>47</v>
      </c>
      <c r="P13" s="60">
        <f t="shared" si="1"/>
        <v>0</v>
      </c>
      <c r="Q13" s="5" t="str">
        <f>IF(SUM(G13:P13)&lt;&gt;SUM(Q6:Q10),"err!","ok!")</f>
        <v>ok!</v>
      </c>
    </row>
    <row r="14" spans="3:16" ht="12.75">
      <c r="C14" s="6" t="s">
        <v>28</v>
      </c>
      <c r="D14" s="7"/>
      <c r="E14" s="8"/>
      <c r="F14" s="8"/>
      <c r="G14" s="60">
        <f aca="true" t="shared" si="2" ref="G14:P14">MAX(G6:G10)</f>
        <v>19</v>
      </c>
      <c r="H14" s="60">
        <f t="shared" si="2"/>
        <v>0</v>
      </c>
      <c r="I14" s="60">
        <f t="shared" si="2"/>
        <v>20</v>
      </c>
      <c r="J14" s="60">
        <f t="shared" si="2"/>
        <v>0</v>
      </c>
      <c r="K14" s="60">
        <f t="shared" si="2"/>
        <v>13</v>
      </c>
      <c r="L14" s="60">
        <f t="shared" si="2"/>
        <v>0</v>
      </c>
      <c r="M14" s="60">
        <f t="shared" si="2"/>
        <v>18</v>
      </c>
      <c r="N14" s="60">
        <f t="shared" si="2"/>
        <v>0</v>
      </c>
      <c r="O14" s="60">
        <f t="shared" si="2"/>
        <v>17</v>
      </c>
      <c r="P14" s="60">
        <f t="shared" si="2"/>
        <v>0</v>
      </c>
    </row>
    <row r="15" spans="3:16" ht="12.75">
      <c r="C15" s="6" t="s">
        <v>29</v>
      </c>
      <c r="D15" s="7"/>
      <c r="E15" s="8"/>
      <c r="F15" s="8"/>
      <c r="G15" s="60">
        <f aca="true" t="shared" si="3" ref="G15:P15">MIN(G6:G10)</f>
        <v>0</v>
      </c>
      <c r="H15" s="60">
        <f t="shared" si="3"/>
        <v>0</v>
      </c>
      <c r="I15" s="60">
        <f t="shared" si="3"/>
        <v>17</v>
      </c>
      <c r="J15" s="60">
        <f t="shared" si="3"/>
        <v>0</v>
      </c>
      <c r="K15" s="60">
        <f t="shared" si="3"/>
        <v>0</v>
      </c>
      <c r="L15" s="60">
        <f t="shared" si="3"/>
        <v>0</v>
      </c>
      <c r="M15" s="60">
        <f t="shared" si="3"/>
        <v>0</v>
      </c>
      <c r="N15" s="60">
        <f t="shared" si="3"/>
        <v>0</v>
      </c>
      <c r="O15" s="60">
        <f t="shared" si="3"/>
        <v>0</v>
      </c>
      <c r="P15" s="60">
        <f t="shared" si="3"/>
        <v>0</v>
      </c>
    </row>
    <row r="16" spans="3:16" ht="12.75">
      <c r="C16" s="6" t="s">
        <v>31</v>
      </c>
      <c r="D16" s="7"/>
      <c r="E16" s="8"/>
      <c r="F16" s="8"/>
      <c r="G16" s="61">
        <f aca="true" t="shared" si="4" ref="G16:P16">AVERAGE(G6:G10)</f>
        <v>7</v>
      </c>
      <c r="H16" s="61" t="e">
        <f t="shared" si="4"/>
        <v>#DIV/0!</v>
      </c>
      <c r="I16" s="61">
        <f t="shared" si="4"/>
        <v>19.2</v>
      </c>
      <c r="J16" s="61" t="e">
        <f t="shared" si="4"/>
        <v>#DIV/0!</v>
      </c>
      <c r="K16" s="61">
        <f t="shared" si="4"/>
        <v>8.6</v>
      </c>
      <c r="L16" s="61" t="e">
        <f t="shared" si="4"/>
        <v>#DIV/0!</v>
      </c>
      <c r="M16" s="61">
        <f t="shared" si="4"/>
        <v>11.4</v>
      </c>
      <c r="N16" s="61" t="e">
        <f t="shared" si="4"/>
        <v>#DIV/0!</v>
      </c>
      <c r="O16" s="61">
        <f t="shared" si="4"/>
        <v>9.4</v>
      </c>
      <c r="P16" s="61" t="e">
        <f t="shared" si="4"/>
        <v>#DIV/0!</v>
      </c>
    </row>
    <row r="17" spans="3:16" ht="12.75">
      <c r="C17" s="6" t="s">
        <v>30</v>
      </c>
      <c r="D17" s="7"/>
      <c r="E17" s="8"/>
      <c r="F17" s="8"/>
      <c r="G17" s="61">
        <f aca="true" t="shared" si="5" ref="G17:P17">STDEVPA(G6:G10)</f>
        <v>8.62554346113913</v>
      </c>
      <c r="H17" s="61" t="e">
        <f t="shared" si="5"/>
        <v>#DIV/0!</v>
      </c>
      <c r="I17" s="61">
        <f t="shared" si="5"/>
        <v>1.1661903789690602</v>
      </c>
      <c r="J17" s="61" t="e">
        <f t="shared" si="5"/>
        <v>#DIV/0!</v>
      </c>
      <c r="K17" s="61">
        <f t="shared" si="5"/>
        <v>5.535341001239219</v>
      </c>
      <c r="L17" s="61" t="e">
        <f t="shared" si="5"/>
        <v>#DIV/0!</v>
      </c>
      <c r="M17" s="61">
        <f t="shared" si="5"/>
        <v>6.118823416311342</v>
      </c>
      <c r="N17" s="61" t="e">
        <f t="shared" si="5"/>
        <v>#DIV/0!</v>
      </c>
      <c r="O17" s="61">
        <f t="shared" si="5"/>
        <v>6.2801273872430325</v>
      </c>
      <c r="P17" s="61" t="e">
        <f t="shared" si="5"/>
        <v>#DIV/0!</v>
      </c>
    </row>
    <row r="23" ht="12.75">
      <c r="C23">
        <f>PROPER(C11)</f>
      </c>
    </row>
  </sheetData>
  <sheetProtection/>
  <mergeCells count="11">
    <mergeCell ref="M2:N2"/>
    <mergeCell ref="I2:J2"/>
    <mergeCell ref="A11:T11"/>
    <mergeCell ref="O1:P1"/>
    <mergeCell ref="O2:P2"/>
    <mergeCell ref="G1:H1"/>
    <mergeCell ref="G2:H2"/>
    <mergeCell ref="K1:L1"/>
    <mergeCell ref="K2:L2"/>
    <mergeCell ref="I1:J1"/>
    <mergeCell ref="M1:N1"/>
  </mergeCells>
  <conditionalFormatting sqref="G6:P10">
    <cfRule type="expression" priority="18" dxfId="0" stopIfTrue="1">
      <formula>MOD(ROW(),2)</formula>
    </cfRule>
  </conditionalFormatting>
  <conditionalFormatting sqref="F7:F10 C6:C10">
    <cfRule type="expression" priority="17" dxfId="0" stopIfTrue="1">
      <formula>MOD(ROW(),2)</formula>
    </cfRule>
  </conditionalFormatting>
  <conditionalFormatting sqref="F6">
    <cfRule type="expression" priority="10" dxfId="0" stopIfTrue="1">
      <formula>MOD(ROW(),2)</formula>
    </cfRule>
  </conditionalFormatting>
  <printOptions horizontalCentered="1"/>
  <pageMargins left="0.3937007874015748" right="0.3937007874015748" top="1.37" bottom="0.7874015748031497" header="0.8" footer="0.5118110236220472"/>
  <pageSetup fitToHeight="0" fitToWidth="1" horizontalDpi="600" verticalDpi="600" orientation="landscape" paperSize="9" scale="79" r:id="rId2"/>
  <headerFooter alignWithMargins="0">
    <oddHeader>&amp;C&amp;20WT RCF de FONTAINEBLEAU - 28 mai 2017</oddHeader>
    <oddFooter>&amp;C&amp;F - &amp;A&amp;R&amp;D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de FRANCLIEU</dc:creator>
  <cp:keywords/>
  <dc:description/>
  <cp:lastModifiedBy>Your User Name</cp:lastModifiedBy>
  <cp:lastPrinted>2017-04-03T16:31:41Z</cp:lastPrinted>
  <dcterms:created xsi:type="dcterms:W3CDTF">2008-04-18T15:15:55Z</dcterms:created>
  <dcterms:modified xsi:type="dcterms:W3CDTF">2017-06-11T14:58:20Z</dcterms:modified>
  <cp:category/>
  <cp:version/>
  <cp:contentType/>
  <cp:contentStatus/>
</cp:coreProperties>
</file>